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fiscalcouncil-my.sharepoint.com/personal/eddie_casey_fiscalcouncil_ie/Documents/Council/Meetings/2022/12. Nov 30th/"/>
    </mc:Choice>
  </mc:AlternateContent>
  <xr:revisionPtr revIDLastSave="0" documentId="8_{2D5986C8-E61C-45E0-8C28-A3E3E27E53D5}" xr6:coauthVersionLast="47" xr6:coauthVersionMax="47" xr10:uidLastSave="{00000000-0000-0000-0000-000000000000}"/>
  <bookViews>
    <workbookView xWindow="-98" yWindow="-98" windowWidth="21795" windowHeight="12975" tabRatio="757" xr2:uid="{ACBA6ACA-8AB8-42FC-8DB9-8A89BF8F93C7}"/>
  </bookViews>
  <sheets>
    <sheet name="Bottom-up approach" sheetId="1" r:id="rId1"/>
    <sheet name="Top-down approach" sheetId="4" r:id="rId2"/>
    <sheet name="Property Taxes OECD" sheetId="2" r:id="rId3"/>
    <sheet name="Site Value Tax OECD" sheetId="6" r:id="rId4"/>
    <sheet name="Gross earnings distribution" sheetId="3" r:id="rId5"/>
    <sheet name="CGT on PPR" sheetId="5" r:id="rId6"/>
    <sheet name="Other asset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C11" i="5"/>
  <c r="C13" i="5" s="1"/>
  <c r="C15" i="5" s="1"/>
  <c r="C20" i="5" s="1"/>
  <c r="C23" i="5" s="1"/>
  <c r="C19" i="5"/>
  <c r="C22" i="5"/>
  <c r="D80" i="1"/>
  <c r="D183" i="1"/>
  <c r="D182" i="1"/>
  <c r="C90" i="1" l="1"/>
  <c r="B90" i="1"/>
  <c r="D18" i="1"/>
  <c r="D90" i="1" s="1"/>
  <c r="D61" i="6" l="1"/>
  <c r="C48" i="1"/>
  <c r="C95" i="1" s="1"/>
  <c r="D58" i="6"/>
  <c r="D57" i="6"/>
  <c r="E55" i="6"/>
  <c r="D55" i="6"/>
  <c r="D54" i="6"/>
  <c r="E54" i="6"/>
  <c r="D53" i="6"/>
  <c r="E53" i="6"/>
  <c r="E51" i="6"/>
  <c r="D51" i="6"/>
  <c r="D50" i="6"/>
  <c r="E50" i="6"/>
  <c r="D49" i="6"/>
  <c r="E49" i="6"/>
  <c r="D19" i="5" l="1"/>
  <c r="D11" i="5"/>
  <c r="D13" i="5" s="1"/>
  <c r="D15" i="5" s="1"/>
  <c r="D8" i="5"/>
  <c r="D22" i="5" l="1"/>
  <c r="D20" i="5"/>
  <c r="D23" i="5" s="1"/>
  <c r="C19" i="1" s="1"/>
  <c r="P60" i="4" l="1"/>
  <c r="AI59" i="4"/>
  <c r="AH59" i="4"/>
  <c r="AG59" i="4"/>
  <c r="AF59" i="4"/>
  <c r="AE59" i="4"/>
  <c r="AD59" i="4"/>
  <c r="AC59" i="4"/>
  <c r="AB59" i="4"/>
  <c r="AA59" i="4"/>
  <c r="Z59" i="4"/>
  <c r="Y59" i="4"/>
  <c r="X59" i="4"/>
  <c r="W59" i="4"/>
  <c r="V59" i="4"/>
  <c r="U59" i="4"/>
  <c r="T59" i="4"/>
  <c r="S59" i="4"/>
  <c r="R59" i="4"/>
  <c r="Q59" i="4"/>
  <c r="P59" i="4"/>
  <c r="O59" i="4"/>
  <c r="M59" i="4"/>
  <c r="L59" i="4"/>
  <c r="K59" i="4"/>
  <c r="J59" i="4"/>
  <c r="I59" i="4"/>
  <c r="H59" i="4"/>
  <c r="G59" i="4"/>
  <c r="F59" i="4"/>
  <c r="E59" i="4"/>
  <c r="D59" i="4"/>
  <c r="AI57" i="4"/>
  <c r="AH57" i="4"/>
  <c r="AG57" i="4"/>
  <c r="AF57" i="4"/>
  <c r="AE57" i="4"/>
  <c r="AD57" i="4"/>
  <c r="AC57" i="4"/>
  <c r="AB57" i="4"/>
  <c r="AA57" i="4"/>
  <c r="Z57" i="4"/>
  <c r="Y57" i="4"/>
  <c r="X57" i="4"/>
  <c r="W57" i="4"/>
  <c r="V57" i="4"/>
  <c r="U57" i="4"/>
  <c r="T57" i="4"/>
  <c r="S57" i="4"/>
  <c r="R57" i="4"/>
  <c r="Q57" i="4"/>
  <c r="P57" i="4"/>
  <c r="O57" i="4"/>
  <c r="M57" i="4"/>
  <c r="L57" i="4"/>
  <c r="K57" i="4"/>
  <c r="J57" i="4"/>
  <c r="I57" i="4"/>
  <c r="H57" i="4"/>
  <c r="G57" i="4"/>
  <c r="F57" i="4"/>
  <c r="E57" i="4"/>
  <c r="D57" i="4"/>
  <c r="AI56" i="4"/>
  <c r="AH56" i="4"/>
  <c r="AG56" i="4"/>
  <c r="AF56" i="4"/>
  <c r="AE56" i="4"/>
  <c r="AD56" i="4"/>
  <c r="AC56" i="4"/>
  <c r="AB56" i="4"/>
  <c r="AA56" i="4"/>
  <c r="Z56" i="4"/>
  <c r="Y56" i="4"/>
  <c r="X56" i="4"/>
  <c r="W56" i="4"/>
  <c r="V56" i="4"/>
  <c r="U56" i="4"/>
  <c r="T56" i="4"/>
  <c r="S56" i="4"/>
  <c r="R56" i="4"/>
  <c r="Q56" i="4"/>
  <c r="P56" i="4"/>
  <c r="O56" i="4"/>
  <c r="M56" i="4"/>
  <c r="L56" i="4"/>
  <c r="K56" i="4"/>
  <c r="J56" i="4"/>
  <c r="I56" i="4"/>
  <c r="H56" i="4"/>
  <c r="G56" i="4"/>
  <c r="F56" i="4"/>
  <c r="E56" i="4"/>
  <c r="D56" i="4"/>
  <c r="B53" i="4"/>
  <c r="T54" i="4" s="1"/>
  <c r="T55" i="4" s="1"/>
  <c r="N51" i="4"/>
  <c r="N50" i="4"/>
  <c r="N49" i="4"/>
  <c r="N48" i="4"/>
  <c r="N47" i="4"/>
  <c r="N45" i="4"/>
  <c r="N44" i="4"/>
  <c r="N41" i="4"/>
  <c r="N40" i="4"/>
  <c r="N39" i="4"/>
  <c r="N37" i="4"/>
  <c r="N36" i="4"/>
  <c r="N35" i="4"/>
  <c r="N34" i="4"/>
  <c r="N33" i="4"/>
  <c r="N32" i="4"/>
  <c r="N31" i="4"/>
  <c r="N30" i="4"/>
  <c r="N29" i="4"/>
  <c r="N28" i="4"/>
  <c r="N27" i="4"/>
  <c r="N26" i="4"/>
  <c r="N25" i="4"/>
  <c r="N24" i="4"/>
  <c r="N23" i="4"/>
  <c r="N22" i="4"/>
  <c r="N21" i="4"/>
  <c r="N20" i="4"/>
  <c r="N19" i="4"/>
  <c r="N17" i="4"/>
  <c r="N16" i="4"/>
  <c r="N15" i="4"/>
  <c r="N14" i="4"/>
  <c r="R54" i="4" l="1"/>
  <c r="R55" i="4" s="1"/>
  <c r="R64" i="4" s="1"/>
  <c r="AC54" i="4"/>
  <c r="AC55" i="4" s="1"/>
  <c r="AC62" i="4" s="1"/>
  <c r="AD54" i="4"/>
  <c r="AD55" i="4" s="1"/>
  <c r="AD62" i="4" s="1"/>
  <c r="AF54" i="4"/>
  <c r="AF55" i="4" s="1"/>
  <c r="AF64" i="4" s="1"/>
  <c r="AH54" i="4"/>
  <c r="AH55" i="4" s="1"/>
  <c r="AH64" i="4" s="1"/>
  <c r="L54" i="4"/>
  <c r="L55" i="4" s="1"/>
  <c r="L63" i="4" s="1"/>
  <c r="L64" i="4"/>
  <c r="Q54" i="4"/>
  <c r="Q55" i="4" s="1"/>
  <c r="Q63" i="4" s="1"/>
  <c r="AE54" i="4"/>
  <c r="AE55" i="4" s="1"/>
  <c r="AE63" i="4" s="1"/>
  <c r="AG54" i="4"/>
  <c r="AG55" i="4" s="1"/>
  <c r="AG64" i="4" s="1"/>
  <c r="O54" i="4"/>
  <c r="O55" i="4" s="1"/>
  <c r="O62" i="4" s="1"/>
  <c r="AB54" i="4"/>
  <c r="AB55" i="4" s="1"/>
  <c r="AB64" i="4" s="1"/>
  <c r="AB63" i="4"/>
  <c r="AB62" i="4"/>
  <c r="AC63" i="4"/>
  <c r="P54" i="4"/>
  <c r="P55" i="4" s="1"/>
  <c r="N57" i="4"/>
  <c r="N59" i="4"/>
  <c r="M54" i="4"/>
  <c r="M55" i="4" s="1"/>
  <c r="M63" i="4" s="1"/>
  <c r="N56" i="4"/>
  <c r="T62" i="4"/>
  <c r="T64" i="4"/>
  <c r="T63" i="4"/>
  <c r="X62" i="4"/>
  <c r="M62" i="4"/>
  <c r="O63" i="4"/>
  <c r="P64" i="4"/>
  <c r="P63" i="4"/>
  <c r="Q64" i="4"/>
  <c r="P62" i="4"/>
  <c r="R63" i="4"/>
  <c r="AH63" i="4"/>
  <c r="R62" i="4"/>
  <c r="AH62" i="4"/>
  <c r="E54" i="4"/>
  <c r="F54" i="4"/>
  <c r="F55" i="4" s="1"/>
  <c r="F64" i="4" s="1"/>
  <c r="G54" i="4"/>
  <c r="G55" i="4" s="1"/>
  <c r="G63" i="4" s="1"/>
  <c r="W54" i="4"/>
  <c r="W55" i="4" s="1"/>
  <c r="W64" i="4" s="1"/>
  <c r="V54" i="4"/>
  <c r="V55" i="4" s="1"/>
  <c r="V63" i="4" s="1"/>
  <c r="H54" i="4"/>
  <c r="H55" i="4" s="1"/>
  <c r="H62" i="4" s="1"/>
  <c r="X54" i="4"/>
  <c r="X55" i="4" s="1"/>
  <c r="Y54" i="4"/>
  <c r="Y55" i="4" s="1"/>
  <c r="Y64" i="4" s="1"/>
  <c r="U54" i="4"/>
  <c r="U55" i="4" s="1"/>
  <c r="U63" i="4" s="1"/>
  <c r="J54" i="4"/>
  <c r="J55" i="4" s="1"/>
  <c r="J64" i="4" s="1"/>
  <c r="Z54" i="4"/>
  <c r="Z55" i="4" s="1"/>
  <c r="Z62" i="4" s="1"/>
  <c r="L62" i="4"/>
  <c r="S54" i="4"/>
  <c r="S55" i="4" s="1"/>
  <c r="S62" i="4" s="1"/>
  <c r="I54" i="4"/>
  <c r="I55" i="4" s="1"/>
  <c r="I62" i="4" s="1"/>
  <c r="K54" i="4"/>
  <c r="K55" i="4" s="1"/>
  <c r="AA54" i="4"/>
  <c r="AA55" i="4" s="1"/>
  <c r="AI54" i="4"/>
  <c r="AI55" i="4" s="1"/>
  <c r="AI62" i="4" s="1"/>
  <c r="D54" i="4"/>
  <c r="D55" i="4" s="1"/>
  <c r="O64" i="4" l="1"/>
  <c r="W62" i="4"/>
  <c r="AG62" i="4"/>
  <c r="Q62" i="4"/>
  <c r="AG63" i="4"/>
  <c r="AE62" i="4"/>
  <c r="AF62" i="4"/>
  <c r="AD63" i="4"/>
  <c r="AD64" i="4"/>
  <c r="AC64" i="4"/>
  <c r="M64" i="4"/>
  <c r="AE64" i="4"/>
  <c r="AF63" i="4"/>
  <c r="AI64" i="4"/>
  <c r="W63" i="4"/>
  <c r="F62" i="4"/>
  <c r="V64" i="4"/>
  <c r="Z63" i="4"/>
  <c r="F63" i="4"/>
  <c r="AI63" i="4"/>
  <c r="Y62" i="4"/>
  <c r="V62" i="4"/>
  <c r="G64" i="4"/>
  <c r="Y63" i="4"/>
  <c r="G62" i="4"/>
  <c r="K62" i="4"/>
  <c r="K64" i="4"/>
  <c r="K63" i="4"/>
  <c r="S64" i="4"/>
  <c r="S63" i="4"/>
  <c r="I63" i="4"/>
  <c r="Z64" i="4"/>
  <c r="I64" i="4"/>
  <c r="X64" i="4"/>
  <c r="X63" i="4"/>
  <c r="H64" i="4"/>
  <c r="H63" i="4"/>
  <c r="J62" i="4"/>
  <c r="U64" i="4"/>
  <c r="J63" i="4"/>
  <c r="D64" i="4"/>
  <c r="D62" i="4"/>
  <c r="D63" i="4"/>
  <c r="U62" i="4"/>
  <c r="AA63" i="4"/>
  <c r="AA64" i="4"/>
  <c r="AA62" i="4"/>
  <c r="E55" i="4"/>
  <c r="N54" i="4"/>
  <c r="N55" i="4" l="1"/>
  <c r="E64" i="4"/>
  <c r="E63" i="4"/>
  <c r="E62" i="4"/>
  <c r="N64" i="4" l="1"/>
  <c r="N63" i="4"/>
  <c r="N62" i="4"/>
  <c r="B75" i="1" l="1"/>
  <c r="B72" i="1"/>
  <c r="C33" i="1"/>
  <c r="D33" i="1" s="1"/>
  <c r="D75" i="1" s="1"/>
  <c r="C32" i="1"/>
  <c r="D32" i="1" s="1"/>
  <c r="D72" i="1" s="1"/>
  <c r="D34" i="1"/>
  <c r="C72" i="1" l="1"/>
  <c r="C75" i="1"/>
  <c r="C30" i="1"/>
  <c r="F71" i="3"/>
  <c r="F73" i="3"/>
  <c r="F70" i="3"/>
  <c r="K50" i="3"/>
  <c r="K13" i="3"/>
  <c r="L46" i="3"/>
  <c r="L47" i="3" s="1"/>
  <c r="L45" i="3"/>
  <c r="D67" i="3"/>
  <c r="C67" i="3"/>
  <c r="L13" i="3" a="1"/>
  <c r="L13" i="3" s="1"/>
  <c r="F36" i="3" s="1"/>
  <c r="F38" i="3" s="1"/>
  <c r="L11" i="3"/>
  <c r="L12" i="3" s="1"/>
  <c r="L10" i="3"/>
  <c r="L9" i="3"/>
  <c r="L8" i="3"/>
  <c r="F35" i="3"/>
  <c r="C73" i="1"/>
  <c r="C69" i="1"/>
  <c r="C68" i="1"/>
  <c r="C79" i="1"/>
  <c r="B79" i="1"/>
  <c r="B80" i="1"/>
  <c r="B81" i="1"/>
  <c r="B83" i="1"/>
  <c r="B84" i="1"/>
  <c r="B85" i="1"/>
  <c r="B94" i="1"/>
  <c r="C94" i="1"/>
  <c r="C93" i="1"/>
  <c r="C87" i="1"/>
  <c r="B89" i="1"/>
  <c r="C89" i="1"/>
  <c r="B91" i="1"/>
  <c r="C91" i="1"/>
  <c r="C71" i="1"/>
  <c r="B71" i="1"/>
  <c r="B74" i="1"/>
  <c r="B60" i="2"/>
  <c r="B50" i="2"/>
  <c r="B49" i="2"/>
  <c r="B48" i="2"/>
  <c r="BF48" i="2"/>
  <c r="BG48" i="2"/>
  <c r="D30" i="1" l="1"/>
  <c r="D76" i="1" s="1"/>
  <c r="C76" i="1"/>
  <c r="C70" i="1"/>
  <c r="L48" i="3"/>
  <c r="L49" i="3" s="1"/>
  <c r="L50" i="3" l="1" a="1"/>
  <c r="L50" i="3" s="1"/>
  <c r="C179" i="1" l="1"/>
  <c r="C180" i="1" s="1"/>
  <c r="C58" i="2"/>
  <c r="B58" i="2"/>
  <c r="B53" i="2" s="1"/>
  <c r="BG7" i="2"/>
  <c r="BF7" i="2"/>
  <c r="A1" i="2"/>
  <c r="D58" i="1"/>
  <c r="D56" i="1"/>
  <c r="D53" i="1"/>
  <c r="D50" i="1"/>
  <c r="D48" i="1"/>
  <c r="C45" i="1"/>
  <c r="D44" i="1"/>
  <c r="C43" i="1"/>
  <c r="C38" i="1"/>
  <c r="C77" i="1" s="1"/>
  <c r="D37" i="1"/>
  <c r="D25" i="1"/>
  <c r="C22" i="1"/>
  <c r="D21" i="1"/>
  <c r="D20" i="1"/>
  <c r="D19" i="1"/>
  <c r="C15" i="1"/>
  <c r="C14" i="1"/>
  <c r="C13" i="1"/>
  <c r="D9" i="1"/>
  <c r="C8" i="1"/>
  <c r="C193" i="1" l="1"/>
  <c r="C182" i="1"/>
  <c r="C202" i="1" s="1"/>
  <c r="C183" i="1"/>
  <c r="C206" i="1" s="1"/>
  <c r="F106" i="1"/>
  <c r="D71" i="1"/>
  <c r="F123" i="1"/>
  <c r="D94" i="1"/>
  <c r="F111" i="1"/>
  <c r="D87" i="1"/>
  <c r="F112" i="1"/>
  <c r="D89" i="1"/>
  <c r="F124" i="1"/>
  <c r="D69" i="1"/>
  <c r="F110" i="1"/>
  <c r="D91" i="1"/>
  <c r="F114" i="1"/>
  <c r="D68" i="1"/>
  <c r="F115" i="1"/>
  <c r="D73" i="1"/>
  <c r="F118" i="1"/>
  <c r="D79" i="1"/>
  <c r="F120" i="1"/>
  <c r="D95" i="1"/>
  <c r="F122" i="1"/>
  <c r="D93" i="1"/>
  <c r="D43" i="1"/>
  <c r="C81" i="1"/>
  <c r="D45" i="1"/>
  <c r="C80" i="1"/>
  <c r="D13" i="1"/>
  <c r="C84" i="1"/>
  <c r="D14" i="1"/>
  <c r="C83" i="1"/>
  <c r="D15" i="1"/>
  <c r="C85" i="1"/>
  <c r="D22" i="1"/>
  <c r="C88" i="1"/>
  <c r="C92" i="1" s="1"/>
  <c r="D38" i="1"/>
  <c r="D8" i="1"/>
  <c r="C74" i="1"/>
  <c r="C78" i="1" s="1"/>
  <c r="B52" i="2"/>
  <c r="C49" i="1" s="1"/>
  <c r="C96" i="1" s="1"/>
  <c r="C97" i="1" s="1"/>
  <c r="B51" i="2"/>
  <c r="D70" i="1" l="1"/>
  <c r="F109" i="1"/>
  <c r="D85" i="1"/>
  <c r="F105" i="1"/>
  <c r="D74" i="1"/>
  <c r="F107" i="1"/>
  <c r="D84" i="1"/>
  <c r="F116" i="1"/>
  <c r="D77" i="1"/>
  <c r="F119" i="1"/>
  <c r="D82" i="1"/>
  <c r="F108" i="1"/>
  <c r="D83" i="1"/>
  <c r="F113" i="1"/>
  <c r="D88" i="1"/>
  <c r="D92" i="1" s="1"/>
  <c r="F117" i="1"/>
  <c r="D81" i="1"/>
  <c r="C86" i="1"/>
  <c r="C82" i="1"/>
  <c r="D49" i="1"/>
  <c r="C60" i="1"/>
  <c r="C99" i="1" l="1"/>
  <c r="D99" i="1" s="1"/>
  <c r="C181" i="1" s="1"/>
  <c r="C204" i="1" s="1"/>
  <c r="D78" i="1"/>
  <c r="D86" i="1"/>
  <c r="F121" i="1"/>
  <c r="D96" i="1"/>
  <c r="D97" i="1" s="1"/>
  <c r="D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tc={EDAFA4DE-A21E-40DD-99FD-2A6CDF90856D}</author>
  </authors>
  <commentList>
    <comment ref="D12" authorId="0" shapeId="0" xr:uid="{EDAFA4DE-A21E-40DD-99FD-2A6CDF90856D}">
      <text>
        <t>[Threaded comment]
Your version of Excel allows you to read this threaded comment; however, any edits to it will get removed if the file is opened in a newer version of Excel. Learn more: https://go.microsoft.com/fwlink/?linkid=870924
Comment:
    Actual average over past five decades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<sst xmlns="http://schemas.openxmlformats.org/spreadsheetml/2006/main" count="2566" uniqueCount="432">
  <si>
    <t>€ billion 2023</t>
  </si>
  <si>
    <t>% GNI* 2023</t>
  </si>
  <si>
    <t>Source of tax impact estimate</t>
  </si>
  <si>
    <t>Comment</t>
  </si>
  <si>
    <t>Measures assessed</t>
  </si>
  <si>
    <t>Changes to income taxes</t>
  </si>
  <si>
    <t>Remove age-related Income Tax &amp; USC charges</t>
  </si>
  <si>
    <t>Revenue Ready Reckoner (Pre-Budget 2023)</t>
  </si>
  <si>
    <t xml:space="preserve">Determine USC rates by income level only </t>
  </si>
  <si>
    <t>Budget 2022 Tax Policy Changes</t>
  </si>
  <si>
    <t>Tax deposit interest income at Income Tax &amp; USC marginal rates</t>
  </si>
  <si>
    <t>Changes to taxes on consumer spending</t>
  </si>
  <si>
    <t>VAT rate 9% to 15%</t>
  </si>
  <si>
    <t>VAT rate 0% to 15%</t>
  </si>
  <si>
    <t>Changes to capital &amp; wealth taxes</t>
  </si>
  <si>
    <t>Asset transfers on death treated as CGT disposals</t>
  </si>
  <si>
    <t>Restrict CGT Principal Private Residence Relief</t>
  </si>
  <si>
    <t>Introduce lifetime limit on all disposals of businesses and farms to children that qualify for Retirement Relief</t>
  </si>
  <si>
    <t>Bring CAT Group A threshold closer to B &amp; C</t>
  </si>
  <si>
    <t>Reduce level of Agricultural &amp; Business Relief available for CAT</t>
  </si>
  <si>
    <t>Changes to taxes on retirement savings</t>
  </si>
  <si>
    <t>Meaningful reduction in overall tax-free lump sum level</t>
  </si>
  <si>
    <t>Replace age-related contribution rates with a single rate</t>
  </si>
  <si>
    <t>Unknown</t>
  </si>
  <si>
    <t xml:space="preserve">Remove annual earnings cap on contributions </t>
  </si>
  <si>
    <t>Changes to taxes on labour</t>
  </si>
  <si>
    <t>Apply lower employee PRSI rate on earnings &lt; employee PRSI contribution threshold, now €352/week</t>
  </si>
  <si>
    <t>Extend PRSI to those over pension age for non-welfare income</t>
  </si>
  <si>
    <t xml:space="preserve">Remove PRSI exemption on supplementary pension income </t>
  </si>
  <si>
    <t>Changes to taxes to promote employment</t>
  </si>
  <si>
    <t>Move to one employer's PRSI rate on all income (now 11.05%)</t>
  </si>
  <si>
    <t>Align self-employed PRSI rate with employer's rate (now 11.05%)</t>
  </si>
  <si>
    <t>Kakoulidou and Roantree (2021)</t>
  </si>
  <si>
    <t>Align tax treatment for USC surcharge on non-PAYE income &gt; €100,000</t>
  </si>
  <si>
    <t>Unclear (could raise or reduce tax yield)</t>
  </si>
  <si>
    <t xml:space="preserve">Move towards individualisation of Income Tax standard rate cut off point </t>
  </si>
  <si>
    <t>Changes to environmental taxes</t>
  </si>
  <si>
    <t>Increase in the Carbon Tax to €100 per tonne CO2</t>
  </si>
  <si>
    <t>Equalise Excise Duty rates on auto-diesel and petrol</t>
  </si>
  <si>
    <t>Reduce tax fossil fuel subsidies</t>
  </si>
  <si>
    <t>Changes to land and property taxes</t>
  </si>
  <si>
    <t>Introduce a a Site Value Tax on all land not subject to LPT</t>
  </si>
  <si>
    <t>Increase LPT to form a substantially larger share of total revenues</t>
  </si>
  <si>
    <t>Remove discretion to decrease the basic rate of LPT</t>
  </si>
  <si>
    <t>Introduce a LPT surcharge for multiple property owners with unoccupied properties</t>
  </si>
  <si>
    <t>Introduce a LPT surcharge for vacant properties</t>
  </si>
  <si>
    <t>Allow Help to Buy scheme expire</t>
  </si>
  <si>
    <t>Department of Finance (2019)</t>
  </si>
  <si>
    <t>Changes to taxes that promote good health</t>
  </si>
  <si>
    <t>Use high-rate excise/taxes on alcohol, tobacco and sugar-sweetened drinks</t>
  </si>
  <si>
    <t>Use fiscal measures to reduce consumption of ultra-processed foods</t>
  </si>
  <si>
    <t>Unknown but expected to be small</t>
  </si>
  <si>
    <t>Phase out tax relief for private health insurance</t>
  </si>
  <si>
    <t>Condensed list</t>
  </si>
  <si>
    <t>Limit business/farm disposal relief to children</t>
  </si>
  <si>
    <t>Increase Local Property Tax (LPT)</t>
  </si>
  <si>
    <t>2023 GNI*</t>
  </si>
  <si>
    <t>VAT rate 13.5% to 15%</t>
  </si>
  <si>
    <t>-</t>
  </si>
  <si>
    <t xml:space="preserve">Revenue Ready Reckoner (Pre-Budget 2023) </t>
  </si>
  <si>
    <t>Assuming threshold is aligned with B at €32,500 and reckoner is scaled up</t>
  </si>
  <si>
    <t>Assuming both reliefs are reduced to 50% from 90%</t>
  </si>
  <si>
    <t>Commission on Taxation and Welfare (2022)</t>
  </si>
  <si>
    <t>The old 2014 estimate is €134m (see p.155). We assume it has risen to €0.2bn now.</t>
  </si>
  <si>
    <t xml:space="preserve">Reckoner scaled up </t>
  </si>
  <si>
    <t xml:space="preserve">CSO Fossil Fuel Subsidies 2020 </t>
  </si>
  <si>
    <t>p.208</t>
  </si>
  <si>
    <t>Own workings &amp; OECD data</t>
  </si>
  <si>
    <t>Sorry, the query is too large to fit into the Excel cell. You will not be able to update your table with the .Stat Populator.</t>
  </si>
  <si>
    <t>Dataset: Revenue Statistics - OECD countries: Comparative tables</t>
  </si>
  <si>
    <t>Level of government</t>
  </si>
  <si>
    <t>Total</t>
  </si>
  <si>
    <t>Tax revenue</t>
  </si>
  <si>
    <t>4110 Households</t>
  </si>
  <si>
    <t>Indicator</t>
  </si>
  <si>
    <t>Tax revenue as % of GDP</t>
  </si>
  <si>
    <t>Year</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</si>
  <si>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</si>
  <si>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</si>
  <si>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</si>
  <si>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</si>
  <si>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</si>
  <si>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</si>
  <si>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</si>
  <si>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</si>
  <si>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</si>
  <si>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</si>
  <si>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</si>
  <si>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</si>
  <si>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</si>
  <si>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</si>
  <si>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</si>
  <si>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</si>
  <si>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</si>
  <si>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</si>
  <si>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</si>
  <si>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</si>
  <si>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</si>
  <si>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</si>
  <si>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</si>
  <si>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</si>
  <si>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</si>
  <si>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</si>
  <si>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</si>
  <si>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</si>
  <si>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</si>
  <si>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</si>
  <si>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</si>
  <si>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</si>
  <si>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</si>
  <si>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</si>
  <si>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</si>
  <si>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</si>
  <si>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</si>
  <si>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</si>
  <si>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</si>
  <si>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</si>
  <si>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</si>
  <si>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</si>
  <si>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</si>
  <si>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</si>
  <si>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</si>
  <si>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</si>
  <si>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</si>
  <si>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</si>
  <si>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</si>
  <si>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</si>
  <si>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</si>
  <si>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</si>
  <si>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</si>
  <si>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</si>
  <si>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</si>
  <si>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</si>
  <si>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Country</t>
  </si>
  <si>
    <t>Unit</t>
  </si>
  <si>
    <t/>
  </si>
  <si>
    <t>Australia</t>
  </si>
  <si>
    <t>Percentage</t>
  </si>
  <si>
    <t>i</t>
  </si>
  <si>
    <t>..</t>
  </si>
  <si>
    <t>Austria</t>
  </si>
  <si>
    <t>Belgium</t>
  </si>
  <si>
    <t>Canada</t>
  </si>
  <si>
    <t>Chile</t>
  </si>
  <si>
    <t>Colombia</t>
  </si>
  <si>
    <t>Costa Rica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</si>
  <si>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</si>
  <si>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</si>
  <si>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</si>
  <si>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</si>
  <si>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</si>
  <si>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</si>
  <si>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</si>
  <si>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</si>
  <si>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</si>
  <si>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</si>
  <si>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</si>
  <si>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</si>
  <si>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</si>
  <si>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</si>
  <si>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</si>
  <si>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</si>
  <si>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</si>
  <si>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</si>
  <si>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</si>
  <si>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</si>
  <si>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</si>
  <si>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</si>
  <si>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</si>
  <si>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</si>
  <si>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</si>
  <si>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</si>
  <si>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</si>
  <si>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</si>
  <si>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Türkiye</t>
  </si>
  <si>
    <t>United Kingdom</t>
  </si>
  <si>
    <t>United States</t>
  </si>
  <si>
    <t>Data extracted on 19 Oct 2022 06:37 UTC (GMT) from OECD.Stat</t>
  </si>
  <si>
    <t>OECD average for 2019-2020</t>
  </si>
  <si>
    <t>Ireland average 2019-2020</t>
  </si>
  <si>
    <t>LPT</t>
  </si>
  <si>
    <t>Nominal GNI*</t>
  </si>
  <si>
    <t>Nominal GNI* 2023</t>
  </si>
  <si>
    <t>Assuming all Local Authorities were to increase central rate by +15%</t>
  </si>
  <si>
    <t xml:space="preserve">Likely to be small as +€100 surcharge on every non-principal residence would raise just €52m </t>
  </si>
  <si>
    <t>Based on estimated cost of scheme at €100 million</t>
  </si>
  <si>
    <t>Tax Foundation</t>
  </si>
  <si>
    <t xml:space="preserve">Commission on Taxation and Welfare (2022) </t>
  </si>
  <si>
    <t>p.423</t>
  </si>
  <si>
    <t>Commission on Taxation and Welfare (2022) &amp; own assumptions</t>
  </si>
  <si>
    <t>Ireland is already 2nd highest for excise on alcohol and sodas, and highest for tobacco. This suggests no major scope for further increases.</t>
  </si>
  <si>
    <t>Ireland's revenue ratio in 2023 excl. estimated windfall CT</t>
  </si>
  <si>
    <t>Total revenue</t>
  </si>
  <si>
    <t>Windfall corporation tax estimates</t>
  </si>
  <si>
    <t>Total revenue excl. windfall estimates</t>
  </si>
  <si>
    <t>Revenue to GNI*</t>
  </si>
  <si>
    <t>Romania</t>
  </si>
  <si>
    <t>Malta</t>
  </si>
  <si>
    <t>Czechia</t>
  </si>
  <si>
    <t>Cyprus</t>
  </si>
  <si>
    <t>Bulgaria</t>
  </si>
  <si>
    <t>Slovakia</t>
  </si>
  <si>
    <t>European Union (15 countries)</t>
  </si>
  <si>
    <t>European Union</t>
  </si>
  <si>
    <t>Euro area</t>
  </si>
  <si>
    <t>Euro area (12 countries)</t>
  </si>
  <si>
    <t>Croatia</t>
  </si>
  <si>
    <t>EU average 2019</t>
  </si>
  <si>
    <t>OECD average 2019</t>
  </si>
  <si>
    <t>EU 75th percentile</t>
  </si>
  <si>
    <t>EU 95th percentile</t>
  </si>
  <si>
    <t>Incomes</t>
  </si>
  <si>
    <t>VAT</t>
  </si>
  <si>
    <t>Property &amp; land</t>
  </si>
  <si>
    <t>Introduce site value tax</t>
  </si>
  <si>
    <t>Remove discretion to reduce LPT</t>
  </si>
  <si>
    <t>Capital &amp; wealth</t>
  </si>
  <si>
    <t>Reduce CAT reliefs for Agriculture &amp; Business</t>
  </si>
  <si>
    <t>Environmental</t>
  </si>
  <si>
    <t>Other</t>
  </si>
  <si>
    <t xml:space="preserve"> </t>
  </si>
  <si>
    <t>Total of measures that are assessed here</t>
  </si>
  <si>
    <t xml:space="preserve">   move to EU median</t>
  </si>
  <si>
    <t xml:space="preserve">   move to EU 75th percentile</t>
  </si>
  <si>
    <t>UK</t>
  </si>
  <si>
    <t>Unknown but likely to be small if 90,158 vacant dwellings estimate for Q4 2021 from Geodirectory (2021) is accurate and surcharge is similar to above</t>
  </si>
  <si>
    <t>Unclear (total consideration in 2019 was €0.6bn, but if we apply to gain only and at similar rates to today, this would mean a lower yield)</t>
  </si>
  <si>
    <t>Assumes static linear increase to rate</t>
  </si>
  <si>
    <t>Provided in Ready Reckoner</t>
  </si>
  <si>
    <t>Estimate in Budget 2022 documentation adjusted to full amount</t>
  </si>
  <si>
    <t>Schedule E Taxpayers (includes PAYE) distribution</t>
  </si>
  <si>
    <t>All Taxpayers</t>
  </si>
  <si>
    <t>0 - 10000</t>
  </si>
  <si>
    <t>10000 - 12000</t>
  </si>
  <si>
    <t>12000 - 15000</t>
  </si>
  <si>
    <t>15000 - 17000</t>
  </si>
  <si>
    <t>17000 - 20000</t>
  </si>
  <si>
    <t>20000 - 25000</t>
  </si>
  <si>
    <t>25000 - 27000</t>
  </si>
  <si>
    <t>27000 - 30000</t>
  </si>
  <si>
    <t>30000 - 35000</t>
  </si>
  <si>
    <t>35000 - 40000</t>
  </si>
  <si>
    <t>40000 - 50000</t>
  </si>
  <si>
    <t>50000 - 60000</t>
  </si>
  <si>
    <t>60000 - 70000</t>
  </si>
  <si>
    <t>70000 - 75000</t>
  </si>
  <si>
    <t>75000 - 80000</t>
  </si>
  <si>
    <t>80000 - 90000</t>
  </si>
  <si>
    <t>90000 - 100000</t>
  </si>
  <si>
    <t>100000 - 150000</t>
  </si>
  <si>
    <t>150000 - 200000</t>
  </si>
  <si>
    <t>200000 - 275000</t>
  </si>
  <si>
    <t>Over - 275000</t>
  </si>
  <si>
    <t>Gross Income of Schedule E Taxpayers</t>
  </si>
  <si>
    <t>Income Tax Distribution</t>
  </si>
  <si>
    <t>Link</t>
  </si>
  <si>
    <t>Range</t>
  </si>
  <si>
    <t>No. Taxpayers</t>
  </si>
  <si>
    <t>% total</t>
  </si>
  <si>
    <t>Income €m</t>
  </si>
  <si>
    <t>% total income</t>
  </si>
  <si>
    <t>Income tax liability €m</t>
  </si>
  <si>
    <t>% total liability</t>
  </si>
  <si>
    <t>Earnings of €352 per week annualised</t>
  </si>
  <si>
    <t>Estimated number of taxpayers</t>
  </si>
  <si>
    <t>Estimated number of taxpayers below annualised €352 per week threshold</t>
  </si>
  <si>
    <t>Assumed new PRSI rate</t>
  </si>
  <si>
    <t>Estimated yield (assumes no €12 credit)</t>
  </si>
  <si>
    <t>gross_income_€</t>
  </si>
  <si>
    <t>0 - 10,000</t>
  </si>
  <si>
    <t>10,000 - 12,000</t>
  </si>
  <si>
    <t>12,000 - 15,000</t>
  </si>
  <si>
    <t>15,000 - 17,000</t>
  </si>
  <si>
    <t>17,000 - 20,000</t>
  </si>
  <si>
    <t>20,000 - 25,000</t>
  </si>
  <si>
    <t>25,000 - 27,000</t>
  </si>
  <si>
    <t>27,000 - 30,000</t>
  </si>
  <si>
    <t>30,000 - 35,000</t>
  </si>
  <si>
    <t>35,000 - 40,000</t>
  </si>
  <si>
    <t>40,000 - 50,000</t>
  </si>
  <si>
    <t>50,000 - 60,000</t>
  </si>
  <si>
    <t>60,000 - 70,000</t>
  </si>
  <si>
    <t>70,000 - 75,000</t>
  </si>
  <si>
    <t>75,000 - 80,000</t>
  </si>
  <si>
    <t>80,000 - 90,000</t>
  </si>
  <si>
    <t>90,000 - 100,000</t>
  </si>
  <si>
    <t>100,000 - 150,000</t>
  </si>
  <si>
    <t>150,000 - 200,000</t>
  </si>
  <si>
    <t>200,000 - 275,000</t>
  </si>
  <si>
    <t>Over 275,000</t>
  </si>
  <si>
    <t>all_taxpayers</t>
  </si>
  <si>
    <t>all_taxpayers_total_gross_income_€m</t>
  </si>
  <si>
    <t>Individualised gross income distributions</t>
  </si>
  <si>
    <t xml:space="preserve">All </t>
  </si>
  <si>
    <t>We use 2019 individualised taxpayer distribution data assuming no pay increases in the interim, and estimate number of individuals on gross earnings &lt; €352/week before applying an assumed 2% rate and no credit</t>
  </si>
  <si>
    <t>This is unlikely to raise much. Most share-based remuneration is already subject to employee PRSI. An exception to this is the employee PRSI exemption for Key Employee Engagement Programme (KEEP) share option gains: an exemption which the Commission endorses.</t>
  </si>
  <si>
    <t>Unclear (could raise or reduce tax yield depending on implementation)</t>
  </si>
  <si>
    <t xml:space="preserve">Keep PRSI on unearned income aligned with higher employee's PRSI rate </t>
  </si>
  <si>
    <t>PRSI is already chargeable at 4% rate on additional unearned income of
employees or occupational pensioners under pension age where the unearned income is their only additional source of income</t>
  </si>
  <si>
    <t>Preliminary estimates for the total yield from a 1 per cent rate across all liable PRSI income for those aged 66 and over would be €14.4 million if introduced in 2022.</t>
  </si>
  <si>
    <t>Report of the Commission on Pensions (2021, p.162)</t>
  </si>
  <si>
    <t xml:space="preserve">If PRSI is extended to include all income (including supplementary pension income and excluding State Pensions) for those aged 66 and over, it is estimated this would yield approximately €50 million at the outset at a 1 per cent rate. </t>
  </si>
  <si>
    <t>Maintain extension of PRSI to to all sources of employment income incl. shares</t>
  </si>
  <si>
    <t>Report of the Commission on Pensions (2021, p.165)</t>
  </si>
  <si>
    <t>Apply lower employee PRSI rate on earnings &lt; €352/week</t>
  </si>
  <si>
    <t>Unclear what this would be but likely small, given current yield and rate</t>
  </si>
  <si>
    <t>We assume LPT yield is raised to 95th percentile of EU yields for tax on residential property as % GDP (using % GNI* for Ireland) as Commission notes that it is "recommending a series of reforms to how immovable property is taxed in Ireland to significantly increase the overall yield from these sources of wealth in the years ahead".</t>
  </si>
  <si>
    <t xml:space="preserve">   add on new measures estimated here</t>
  </si>
  <si>
    <t>Ireland (median)</t>
  </si>
  <si>
    <t>Ireland (75th)</t>
  </si>
  <si>
    <t>Ireland (measures)</t>
  </si>
  <si>
    <t>Move all income to one employer's PRSI rate (now 11.05%)</t>
  </si>
  <si>
    <t>Align self-employed PRSI with employer's rate (now 11.05%)</t>
  </si>
  <si>
    <t>personal</t>
  </si>
  <si>
    <t>corporate</t>
  </si>
  <si>
    <t>social security</t>
  </si>
  <si>
    <t>derived IT + soc sec</t>
  </si>
  <si>
    <t>This is VAT</t>
  </si>
  <si>
    <t>Total tax revenue</t>
  </si>
  <si>
    <t>Non-wastable tax credits reported against 1000: Total value</t>
  </si>
  <si>
    <t>Non-wastable tax credits reported against 1000: Tax expenditure component</t>
  </si>
  <si>
    <t>Non-wastable tax credits reported against 1000: Transfer component</t>
  </si>
  <si>
    <t>Non-wastable tax credits against 1110: Total value</t>
  </si>
  <si>
    <t>Non-wastable tax credits against 1110: Tax expenditure component</t>
  </si>
  <si>
    <t>Non-wastable tax credits against 1110: Transfer component</t>
  </si>
  <si>
    <t>Non-wastable tax credits against 1210: Total value</t>
  </si>
  <si>
    <t>Non-wastable tax credits against 1210: Tax expenditure component</t>
  </si>
  <si>
    <t>Non-wastable tax credits against 1210: Transfer component</t>
  </si>
  <si>
    <t>1110 On income and profits</t>
  </si>
  <si>
    <t>1120 On capital gains</t>
  </si>
  <si>
    <t>1210 On profits</t>
  </si>
  <si>
    <t>1220 On capital gains</t>
  </si>
  <si>
    <t>1300 Unallocable between 1100 and 1200</t>
  </si>
  <si>
    <t>2100 Employees</t>
  </si>
  <si>
    <t>2200 Employers</t>
  </si>
  <si>
    <t>2300 Selfemployed or nonemployed</t>
  </si>
  <si>
    <t>2400 Unallocable between 2100, 2200 and 2300</t>
  </si>
  <si>
    <t>3000 Taxes on payroll and workforce</t>
  </si>
  <si>
    <t>4100 Recurrent taxes on immovable property</t>
  </si>
  <si>
    <t>4200 Recurrent taxes on net wealth</t>
  </si>
  <si>
    <t>4300 Estate, inheritance and gift taxes</t>
  </si>
  <si>
    <t>4400 Taxes on financial and capital transactions</t>
  </si>
  <si>
    <t>4500 Nonrecurrent taxes</t>
  </si>
  <si>
    <t>4600 Other recurrent taxes on property</t>
  </si>
  <si>
    <t>5100 Taxes on production, sale, transfer, etc</t>
  </si>
  <si>
    <t>5200 Taxes on use of goods and perform activities</t>
  </si>
  <si>
    <t>5300 Unallocable between 5100 and 5200</t>
  </si>
  <si>
    <t>6000 Other taxes</t>
  </si>
  <si>
    <t>5110 General taxes</t>
  </si>
  <si>
    <t>5120 Taxes on specific goods and services</t>
  </si>
  <si>
    <t>5130 Unallocable between 5110 and 5120</t>
  </si>
  <si>
    <t>5211 Paid by households: motor vehicles</t>
  </si>
  <si>
    <t>5212 Paid by others: motor vehicles</t>
  </si>
  <si>
    <t>5220 Nonrecurrent taxes</t>
  </si>
  <si>
    <t>5111 Value added taxes</t>
  </si>
  <si>
    <t>Data extracted on 27 Oct 2022 10:03 UTC (GMT) from OECD.Stat</t>
  </si>
  <si>
    <t>GDP correction</t>
  </si>
  <si>
    <t>Ireland as % GNI*</t>
  </si>
  <si>
    <t>Ireland adjusted for excess CT</t>
  </si>
  <si>
    <t>OECD average</t>
  </si>
  <si>
    <t>EU median</t>
  </si>
  <si>
    <t>Taking out excess CT for 2019 (1.4pp) Irish total would be 35.6%</t>
  </si>
  <si>
    <t>main difference is taxes on labur 2pp</t>
  </si>
  <si>
    <t>EU top 3</t>
  </si>
  <si>
    <t>Gap to OECD</t>
  </si>
  <si>
    <t>Gap to EU</t>
  </si>
  <si>
    <t>Gap to EU 75th percentile</t>
  </si>
  <si>
    <t>Property</t>
  </si>
  <si>
    <t>Net wealth</t>
  </si>
  <si>
    <t>Estate, inheritance and gifts</t>
  </si>
  <si>
    <t>Financial/capital transactions</t>
  </si>
  <si>
    <t>Gap to EU median</t>
  </si>
  <si>
    <t>Overall</t>
  </si>
  <si>
    <t>Corporate: profits</t>
  </si>
  <si>
    <t>Corporate: capital gains</t>
  </si>
  <si>
    <t>Personal: income tax</t>
  </si>
  <si>
    <t>Personal: capital gains</t>
  </si>
  <si>
    <t>Social Security: Self-employed / non-employed</t>
  </si>
  <si>
    <t>Social Security: Employees</t>
  </si>
  <si>
    <t>Social Security: Employers</t>
  </si>
  <si>
    <t>Combined personal and labour income</t>
  </si>
  <si>
    <t>Bottom-up approach</t>
  </si>
  <si>
    <t>Top-down approach</t>
  </si>
  <si>
    <t>Assumptions</t>
  </si>
  <si>
    <t>Low</t>
  </si>
  <si>
    <t>High</t>
  </si>
  <si>
    <t>Housing (2022 Census)</t>
  </si>
  <si>
    <t>Home ownership rate est.</t>
  </si>
  <si>
    <t>Age commencing ownership</t>
  </si>
  <si>
    <t>Ownership period</t>
  </si>
  <si>
    <t>Life expectancy</t>
  </si>
  <si>
    <t>Average annual returns to housing</t>
  </si>
  <si>
    <t>Households applied to</t>
  </si>
  <si>
    <t>Mean sale price 2022 (CSO executions existing properties)</t>
  </si>
  <si>
    <t>Capital gain %</t>
  </si>
  <si>
    <t>Mean gain 2022</t>
  </si>
  <si>
    <t>Assumed rate %</t>
  </si>
  <si>
    <t>Population (2022 Census)</t>
  </si>
  <si>
    <t>Death rate</t>
  </si>
  <si>
    <t>A capital gains tax charged on principal private residences</t>
  </si>
  <si>
    <t xml:space="preserve">Yearly deaths </t>
  </si>
  <si>
    <t>Comment on assumptions</t>
  </si>
  <si>
    <t>Estimated owner-occupied</t>
  </si>
  <si>
    <t>CSO 2016 Census suggests age home ownership became majority tenure category was 35</t>
  </si>
  <si>
    <t>Based on assumption that it either grows broadly in line with price stability mandate or historical average</t>
  </si>
  <si>
    <t>CSO residential property price data for 2022 (mean of executions prices, existing properties)</t>
  </si>
  <si>
    <t>In line with existing CGT rate</t>
  </si>
  <si>
    <t>Based on Long-term Sustainability Report (2022) ranges [c.30,000 in 2020s and 2030s; 50,400 in 2050] and consistent with recent data</t>
  </si>
  <si>
    <t>CSO Census 2022 preliminary</t>
  </si>
  <si>
    <t>Number of households (2030 assumption of 40,000 to 50,000 builds per annum less 0.2% obsolescence).</t>
  </si>
  <si>
    <t>Own workings</t>
  </si>
  <si>
    <t>Potentially significant but Commission recommends CAT liability credit and that existing rules, reliefs and exemptions that apply on lifetime
disposals should also apply</t>
  </si>
  <si>
    <t>&lt;?xml version="1.0"?&gt;&lt;WebTableParameter xmlns:xsd="http://www.w3.org/2001/XMLSchema" xmlns:xsi="http://www.w3.org/2001/XMLSchema-instance" xmlns=""&gt;&lt;DataTable Code="REV" HasMetadata="true"&gt;&lt;Name LocaleIsoCode="en"&gt;Revenue Statistics - OECD countries: Comparative tables&lt;/Name&gt;&lt;Name LocaleIsoCode="fr"&gt;Statistiques des recettes publiques - pays de l'OCDE : Tableaux comparatifs&lt;/Name&gt;&lt;Dimension Code="GOV" HasMetadata="true" Display="labels"&gt;&lt;Name LocaleIsoCode="en"&gt;Level of government&lt;/Name&gt;&lt;Name LocaleIsoCode="fr"&gt;Niveau d'administration&lt;/Name&gt;&lt;Member Code="NES" HasOnlyUnitMetadata="false"&gt;&lt;Name LocaleIsoCode="en"&gt;Total&lt;/Name&gt;&lt;Name LocaleIsoCode="fr"&gt;Total&lt;/Name&gt;&lt;/Member&gt;&lt;/Dimension&gt;&lt;Dimension Code="TAX" HasMetadata="true" Display="labels"&gt;&lt;Name LocaleIsoCode="en"&gt;Tax revenue&lt;/Name&gt;&lt;Name LocaleIsoCode="fr"&gt;Recettes fiscales&lt;/Name&gt;&lt;Member Code="4120" HasOnlyUnitMetadata="false"&gt;&lt;Name LocaleIsoCode="en"&gt;4120 Others&lt;/Name&gt;&lt;Name LocaleIsoCode="fr"&gt;4120 Impôts périodiques sur la propriété immobilière – Autres agents&lt;/Name&gt;&lt;/Member&gt;&lt;/Dimension&gt;&lt;Dimension Code="VAR" HasMetadata="true" Display="labels"&gt;&lt;Name LocaleIsoCode="en"&gt;Indicator&lt;/Name&gt;&lt;Name LocaleIsoCode="fr"&gt;Indicateur&lt;/Name&gt;&lt;Member Code="TAXNAT" HasMetadata="true" HasOnlyUnitMetadata="false"&gt;&lt;Name LocaleIsoCode="en"&gt;Tax revenue in national currency&lt;/Name&gt;&lt;Name LocaleIsoCode="fr"&gt;Recettes fiscales en monnaie nationale&lt;/Name&gt;&lt;/Member&gt;&lt;Member Code="TAXUSD" HasMetadata="true" HasOnlyUnitMetadata="false"&gt;&lt;Name LocaleIsoCode="en"&gt;Total tax revenue in USD&lt;/Name&gt;&lt;Name LocaleIsoCode="fr"&gt;Recettes fiscales totales en dollars US&lt;/Name&gt;&lt;/Member&gt;&lt;Member Code="TAXGDP" HasMetadata="true" HasOnlyUnitMetadata="false" IsDisplayed="true"&gt;&lt;Name LocaleIsoCode="en"&gt;Tax revenue as % of GDP&lt;/Name&gt;&lt;Name LocaleIsoCode="fr"&gt;Recettes fiscales en % du PIB&lt;/Name&gt;&lt;/Member&gt;&lt;Member Code="TAXPER" HasMetadata="true" HasOnlyUnitMetadata="false"&gt;&lt;Name LocaleIsoCode="en"&gt;Tax revenue as % of total taxation&lt;/Name&gt;&lt;Name LocaleIsoCode="fr"&gt;Recettes fiscales en % du total des recettes&lt;/Name&gt;&lt;/Member&gt;&lt;Member Code="TAXLOG" HasMetadata="true" HasOnlyUnitMetadata="false"&gt;&lt;Name LocaleIsoCode="en"&gt;Tax revenues of sub-sectors of general government as % of total tax revenues&lt;/Name&gt;&lt;Name LocaleIsoCode="fr"&gt;Recettes fiscales des sous-secteurs de l'Administration en % du total des recettes fiscales&lt;/Name&gt;&lt;/Member&gt;&lt;/Dimension&gt;&lt;Dimension Code="FAKEUNITDIM" xmlns=""&gt;&lt;Name LocaleIsoCode="en"&gt;Unit&lt;/Name&gt;&lt;Name LocaleIsoCode="fr"&gt;Unité&lt;/Name&gt;&lt;Member Code="FAKEUNITMEMBERCODE"&gt;&lt;Name LocaleIsoCode="en"&gt;Default Unit&lt;/Name&gt;&lt;Name LocaleIsoCode="fr"&gt;Unité par défaut&lt;/Name&gt;&lt;/Member&gt;&lt;/Dimension&gt;&lt;Dimension Code="COU" CommonCode="LOCATION" Display="labels"&gt;&lt;Name LocaleIsoCode="en"&gt;Country&lt;/Name&gt;&lt;Name LocaleIsoCode="fr"&gt;Pays&lt;/Name&gt;&lt;Member Code="AUS" HasOnlyUnitMetadata="false"&gt;&lt;Name LocaleIsoCode="en"&gt;Australia&lt;/Name&gt;&lt;Name LocaleIsoCode="fr"&gt;Australie&lt;/Name&gt;&lt;/Member&gt;&lt;Member Code="AUT" HasOnlyUnitMetadata="false"&gt;&lt;Name LocaleIsoCode="en"&gt;Austria&lt;/Name&gt;&lt;Name LocaleIsoCode="fr"&gt;Autriche&lt;/Name&gt;&lt;/Member&gt;&lt;Member Code="BEL" HasOnlyUnitMetadata="false"&gt;&lt;Name LocaleIsoCode="en"&gt;Belgium&lt;/Name&gt;&lt;Name LocaleIsoCode="fr"&gt;Belgique&lt;/Name&gt;&lt;/Member&gt;&lt;Member Code="CAN" HasOnlyUnitMetadata="false"&gt;&lt;Name LocaleIsoCode="en"&gt;Canada&lt;/Name&gt;&lt;Name LocaleIsoCode="fr"&gt;Canada&lt;/Name&gt;&lt;/Member&gt;&lt;Member Code="CHL" HasOnlyUnitMetadata="false"&gt;&lt;Name LocaleIsoCode="en"&gt;Chile&lt;/Name&gt;&lt;Name LocaleIsoCode="fr"&gt;Chili&lt;/Name&gt;&lt;/Member&gt;&lt;Member Code="COL" HasOnlyUnitMetadata="false"&gt;&lt;Name LocaleIsoCode="en"&gt;Colombia&lt;/Name&gt;&lt;Name LocaleIsoCode="fr"&gt;Colombie&lt;/Name&gt;&lt;/Member&gt;&lt;Member Code="CRI" HasOnlyUnitMetadata="false"&gt;&lt;Name LocaleIsoCode="en"&gt;Costa Rica&lt;/Name&gt;&lt;Name LocaleIsoCode="fr"&gt;Costa Rica&lt;/Name&gt;&lt;/Member&gt;&lt;Member Code="CZE" HasOnlyUnitMetadata="false"&gt;&lt;Name LocaleIsoCode="en"&gt;Czech Republic&lt;/Name&gt;&lt;Name LocaleIsoCode="fr"&gt;République tchèque&lt;/Name&gt;&lt;/Member&gt;&lt;Member Code="DNK" HasOnlyUnitMetadata="false"&gt;&lt;Name LocaleIsoCode="en"&gt;Denmark&lt;/Name&gt;&lt;Name LocaleIsoCode="fr"&gt;Danemark&lt;/Name&gt;&lt;/Member&gt;&lt;Member Code="EST" HasOnlyUnitMetadata="false"&gt;&lt;Name LocaleIsoCode="en"&gt;Estonia&lt;/Name&gt;&lt;Name LocaleIsoCode="fr"&gt;Estonie&lt;/Name&gt;&lt;/Member&gt;&lt;Member Code="FIN" HasOnlyUnitMetadata="false"&gt;&lt;Name LocaleIsoCode="en"&gt;Finland&lt;/Name&gt;&lt;Name LocaleIsoCode="fr"&gt;Finlande&lt;/Name&gt;&lt;/Member&gt;&lt;Member Code="FRA" HasOnlyUnitMetadata="false"&gt;&lt;Name LocaleIsoCode="en"&gt;France&lt;/Name&gt;&lt;Name LocaleIsoCode="fr"&gt;France&lt;/Name&gt;&lt;/Member&gt;&lt;Member Code="DEU" HasMetadata="true" HasOnlyUnitMetadata="false"&gt;&lt;Name LocaleIsoCode="en"&gt;Germany&lt;/Name&gt;&lt;Name LocaleIsoCode="fr"&gt;Allemagne&lt;/Name&gt;&lt;/Member&gt;&lt;Member Code="GRC" HasOnlyUnitMetadata="false"&gt;&lt;Name LocaleIsoCode="en"&gt;Greece&lt;/Name&gt;&lt;Name LocaleIsoCode="fr"&gt;Grèce&lt;/Name&gt;&lt;/Member&gt;&lt;Member Code="HUN" HasOnlyUnitMetadata="false"&gt;&lt;Name LocaleIsoCode="en"&gt;Hungary&lt;/Name&gt;&lt;Name LocaleIsoCode="fr"&gt;Hongrie&lt;/Name&gt;&lt;/Member&gt;&lt;Member Code="ISL" HasOnlyUnitMetadata="false"&gt;&lt;Name LocaleIsoCode="en"&gt;Iceland&lt;/Name&gt;&lt;Name LocaleIsoCode="fr"&gt;Islande&lt;/Name&gt;&lt;/Member&gt;&lt;Member Code="IRL" HasOnlyUnitMetadata="false"&gt;&lt;Name LocaleIsoCode="en"&gt;Ireland&lt;/Name&gt;&lt;Name LocaleIsoCode="fr"&gt;Irlande&lt;/Name&gt;&lt;/Member&gt;&lt;Member Code="ISR" HasMetadata="true" HasOnlyUnitMetadata="false"&gt;&lt;Name LocaleIsoCode="en"&gt;Israel&lt;/Name&gt;&lt;Name LocaleIsoCode="fr"&gt;Israël&lt;/Name&gt;&lt;/Member&gt;&lt;Member Code="ITA" HasOnlyUnitMetadata="false"&gt;&lt;Name LocaleIsoCode="en"&gt;Italy&lt;/Name&gt;&lt;Name LocaleIsoCode="fr"&gt;Italie&lt;/Name&gt;&lt;/Member&gt;&lt;Member Code="JPN" HasOnlyUnitMetadata="false"&gt;&lt;Name LocaleIsoCode="en"&gt;Japan&lt;/Name&gt;&lt;Name LocaleIsoCode="fr"&gt;Japon&lt;/Name&gt;&lt;/Member&gt;&lt;Member Code="KOR" HasOnlyUnitMetadata="false"&gt;&lt;Name LocaleIsoCode="en"&gt;Korea&lt;/Name&gt;&lt;Name LocaleIsoCode="fr"&gt;Corée&lt;/Name&gt;&lt;/Member&gt;&lt;Member Code="LVA" HasOnlyUnitMetadata="false"&gt;&lt;Name LocaleIsoCode="en"&gt;Latvia&lt;/Name&gt;&lt;Name LocaleIsoCode="fr"&gt;Lettonie&lt;/Name&gt;&lt;/Member&gt;&lt;Member Code="LTU" HasOnlyUnitMetadata="false"&gt;&lt;Name LocaleIsoCode="en"&gt;Lithuania&lt;/Name&gt;&lt;Name LocaleIsoCode="fr"&gt;Lituanie&lt;/Name&gt;&lt;/Member&gt;&lt;Member Code="LUX" HasOnlyUnitMetadata="false"&gt;&lt;Name LocaleIsoCode="en"&gt;Luxembourg&lt;/Name&gt;&lt;Name LocaleIsoCode="fr"&gt;Luxembourg&lt;/Name&gt;&lt;/Member&gt;&lt;Member Code="MEX" HasOnlyUnitMetadata="false"&gt;&lt;Name LocaleIsoCode="en"&gt;Mexico&lt;/Name&gt;&lt;Name LocaleIsoCode="fr"&gt;Mexique&lt;/Name&gt;&lt;/Member&gt;&lt;Member Code="NLD" HasOnlyUnitMetadata="false"&gt;&lt;Name LocaleIsoCode="en"&gt;Netherlands&lt;/Name&gt;&lt;Name LocaleIsoCode="fr"&gt;Pays-Bas&lt;/Name&gt;&lt;/Member&gt;&lt;Member Code="NZL" HasOnlyUnitMetadata="false"&gt;&lt;Name LocaleIsoCode="en"&gt;New Zealand&lt;/Name&gt;&lt;Name LocaleIsoCode="fr"&gt;Nouvelle-Zélande&lt;/Name&gt;&lt;/Member&gt;&lt;Member Code="NOR" HasOnlyUnitMetadata="false"&gt;&lt;Name LocaleIsoCode="en"&gt;Norway&lt;/Name&gt;&lt;Name LocaleIsoCode="fr"&gt;Norvège&lt;/Name&gt;&lt;/Member&gt;&lt;Member Code="POL" HasOnlyUnitMetadata="false"&gt;&lt;Name LocaleIsoCode="en"&gt;Poland&lt;/Name&gt;&lt;Name LocaleIsoCode="fr"&gt;Pologne&lt;/Name&gt;&lt;/Member&gt;&lt;Member Code="PRT" HasOnlyUnitMetadata="false"&gt;&lt;Name LocaleIsoCode="en"&gt;Portugal&lt;/Name&gt;&lt;Name LocaleIsoCode="fr"&gt;Portugal&lt;/Name&gt;&lt;/Member&gt;&lt;Member Code="SVK" HasOnlyUnitMetadata="false"&gt;&lt;Name LocaleIsoCode="en"&gt;Slovak Republic&lt;/Name&gt;&lt;Name LocaleIsoCode="fr"&gt;République slovaque&lt;/Name&gt;&lt;/Member&gt;&lt;Member Code="SVN" HasOnlyUnitMetadata="false"&gt;&lt;Name LocaleIsoCode="en"&gt;Slovenia&lt;/Name&gt;&lt;Name LocaleIsoCode="fr"&gt;Slovénie&lt;/Name&gt;&lt;/Member&gt;&lt;Member Code="ESP" HasOnlyUnitMetadata="false"&gt;&lt;Name LocaleIsoCode="en"&gt;Spain&lt;/Name&gt;&lt;Name LocaleIsoCode="fr"&gt;Espagne&lt;/Name&gt;&lt;/Member&gt;&lt;Member Code="SWE" HasOnlyUnitMetadata="false"&gt;&lt;Name LocaleIsoCode="en"&gt;Sweden&lt;/Name&gt;&lt;Name LocaleIsoCode="fr"&gt;Suède&lt;/Name&gt;&lt;/Member&gt;&lt;Member Code="CHE" HasOnlyUnitMetadata="false"&gt;&lt;Name LocaleIsoCode="en"&gt;Switzerland&lt;/Name&gt;&lt;Name LocaleIsoCode="fr"&gt;Suisse&lt;/Name&gt;&lt;/Member&gt;&lt;Member Code="TUR" HasOnlyUnitMetadata="false"&gt;&lt;Name LocaleIsoCode="en"&gt;Türkiye&lt;/Name&gt;&lt;Name LocaleIsoCode="fr"&gt;Türkiye&lt;/Name&gt;&lt;/Member&gt;&lt;Member Code="GBR" HasMetadata="true" HasOnlyUnitMetadata="false"&gt;&lt;Name LocaleIsoCode="en"&gt;United Kingdom&lt;/Name&gt;&lt;Name LocaleIsoCode="fr"&gt;Royaume-Uni&lt;/Name&gt;&lt;/Member&gt;&lt;Member Code="USA" HasOnlyUnitMetadata="false"&gt;&lt;Name LocaleIsoCode="en"&gt;United States&lt;/Name&gt;&lt;Name LocaleIsoCode="fr"&gt;États-Unis&lt;/Name&gt;&lt;/Member&gt;&lt;/Dimension&gt;&lt;Dimension Code="YEA" CommonCode="TIME" Display="labels"&gt;&lt;Name LocaleIsoCode="en"&gt;Year&lt;/Name&gt;&lt;Name LocaleIsoCode="fr"&gt;Année&lt;/Name&gt;&lt;Member Code="1965"&gt;&lt;Name LocaleIsoCode="en"&gt;1965&lt;/Name&gt;&lt;Name LocaleIsoCode="fr"&gt;1965&lt;/Name&gt;&lt;/Member&gt;&lt;Member Code="1966"&gt;&lt;Name LocaleIsoCode="en"&gt;1966&lt;/Name&gt;&lt;Name LocaleIsoCode="fr"&gt;1966&lt;/Name&gt;&lt;/Member&gt;&lt;Member Code="1967"&gt;&lt;Name LocaleIsoCode="en"&gt;1967&lt;/Name&gt;&lt;Name LocaleIsoCode="fr"&gt;1967&lt;/Name&gt;&lt;/Member&gt;&lt;Member Code="1968"&gt;&lt;Name LocaleIsoCode="en"&gt;1968&lt;/Name&gt;&lt;Name LocaleIsoCode="fr"&gt;1968&lt;/Name&gt;&lt;/Member&gt;&lt;Member Code="1969"&gt;&lt;Name LocaleIsoCode="en"&gt;1969&lt;/Name&gt;&lt;Name LocaleIsoCode="fr"&gt;1969&lt;/Name&gt;&lt;/Member&gt;&lt;Member Code="1970"&gt;&lt;Name LocaleIsoCode="en"&gt;1970&lt;/Name&gt;&lt;Name LocaleIsoCode="fr"&gt;1970&lt;/Name&gt;&lt;/Member&gt;&lt;Member Code="1971"&gt;&lt;Name LocaleIsoCode="en"&gt;1971&lt;/Name&gt;&lt;Name LocaleIsoCode="fr"&gt;1971&lt;/Name&gt;&lt;/Member&gt;&lt;Member Code="1972"&gt;&lt;Name LocaleIsoCode="en"&gt;1972&lt;/Name&gt;&lt;Name LocaleIsoCode="fr"&gt;1972&lt;/Name&gt;&lt;/Member&gt;&lt;Member Code="1973"&gt;&lt;Name LocaleIsoCode="en"&gt;1973&lt;/Name&gt;&lt;Name LocaleIsoCode="fr"&gt;1973&lt;/Name&gt;&lt;/Member&gt;&lt;Member Code="1974"&gt;&lt;Name LocaleIsoCode="en"&gt;1974&lt;/Name&gt;&lt;Name LocaleIsoCode="fr"&gt;1974&lt;/Name&gt;&lt;/Member&gt;&lt;Member Code="1975"&gt;&lt;Name LocaleIsoCode="en"&gt;1975&lt;/Name&gt;&lt;Name LocaleIsoCode="fr"&gt;1975&lt;/Name&gt;&lt;/Member&gt;&lt;Member Code="1976"&gt;&lt;Name LocaleIsoCode="en"&gt;1976&lt;/Name&gt;&lt;Name LocaleIsoCode="fr"&gt;1976&lt;/Name&gt;&lt;/Member&gt;&lt;Member Code="1977"&gt;&lt;Name LocaleIsoCode="en"&gt;1977&lt;/Name&gt;&lt;Name LocaleIsoCode="fr"&gt;1977&lt;/Name&gt;&lt;/Member&gt;&lt;Member Code="1978"&gt;&lt;Name LocaleIsoCode="en"&gt;1978&lt;/Name&gt;&lt;Name LocaleIsoCode="fr"&gt;1978&lt;/Name&gt;&lt;/Member&gt;&lt;Member Code="1979"&gt;&lt;Name LocaleIsoCode="en"&gt;1979&lt;/Name&gt;&lt;Name LocaleIsoCode="fr"&gt;1979&lt;/Name&gt;&lt;/Member&gt;&lt;Member Code="1980"&gt;&lt;Name LocaleIsoCode="en"&gt;1980&lt;/Name&gt;&lt;Name LocaleIsoCode="fr"&gt;1980&lt;/Name&gt;&lt;/Member&gt;&lt;Member Code="1981"&gt;&lt;Name LocaleIsoCode="en"&gt;1981&lt;/Name&gt;&lt;Name LocaleIsoCode="fr"&gt;1981&lt;/Name&gt;&lt;/Member&gt;&lt;Member Code="1982"&gt;&lt;Name LocaleIsoCode="en"&gt;1982&lt;/Name&gt;&lt;Name LocaleIsoCode="fr"&gt;1982&lt;/Name&gt;&lt;/Member&gt;&lt;Member Code="1983"&gt;&lt;Name LocaleIsoCode="en"&gt;1983&lt;/Name&gt;&lt;Name LocaleIsoCode="fr"&gt;1983&lt;/Name&gt;&lt;/Member&gt;&lt;Member Code="1984"&gt;&lt;Name LocaleIsoCode="en"&gt;1984&lt;/Name&gt;&lt;Name LocaleIsoCode="fr"&gt;1984&lt;/Name&gt;&lt;/Member&gt;&lt;Member Code="1985"&gt;&lt;Name LocaleIsoCode="en"&gt;1985&lt;/Name&gt;&lt;Name LocaleIsoCode="fr"&gt;1985&lt;/Name&gt;&lt;/Member&gt;&lt;Member Code="1986"&gt;&lt;Name LocaleIsoCode="en"&gt;1986&lt;/Name&gt;&lt;Name LocaleIsoCode="fr"&gt;1986&lt;/Name&gt;&lt;/Member&gt;&lt;Member Code="1987"&gt;&lt;Name LocaleIsoCode="en"&gt;1987&lt;/Name&gt;&lt;Name LocaleIsoCode="fr"&gt;1987&lt;/Name&gt;&lt;/Member&gt;&lt;Member Code="1988"&gt;&lt;Name LocaleIsoCode="en"&gt;1988&lt;/Name&gt;&lt;Name LocaleIsoCode="fr"&gt;1988&lt;/Name&gt;&lt;/Member&gt;&lt;Member Code="1989"&gt;&lt;Name LocaleIsoCode="en"&gt;1989&lt;/Name&gt;&lt;Name LocaleIsoCode="fr"&gt;1989&lt;/Name&gt;&lt;/Member&gt;&lt;Member Code="1990"&gt;&lt;Name LocaleIsoCode="en"&gt;1990&lt;/Name&gt;&lt;Name LocaleIsoCode="fr"&gt;1990&lt;/Name&gt;&lt;/Member&gt;&lt;Member Code="1991"&gt;&lt;Name LocaleIsoCode="en"&gt;1991&lt;/Name&gt;&lt;Name LocaleIsoCode="fr"&gt;1991&lt;/Name&gt;&lt;/Member&gt;&lt;Member Code="1992"&gt;&lt;Name LocaleIsoCode="en"&gt;1992&lt;/Name&gt;&lt;Name LocaleIsoCode="fr"&gt;1992&lt;/Name&gt;&lt;/Member&gt;&lt;Member Code="1993"&gt;&lt;Name LocaleIsoCode="en"&gt;1993&lt;/Name&gt;&lt;Name LocaleIsoCode="fr"&gt;1993&lt;/Name&gt;&lt;/Member&gt;&lt;Member Code="1994"&gt;&lt;Name LocaleIsoCode="en"&gt;1994&lt;/Name&gt;&lt;Name LocaleIsoCode="fr"&gt;1994&lt;/Name&gt;&lt;/Member&gt;&lt;Member Code="1995"&gt;&lt;Name LocaleIsoCode="en"&gt;1995&lt;/Name&gt;&lt;Name LocaleIsoCode="fr"&gt;1995&lt;/Name&gt;&lt;/Member&gt;&lt;Member Code="1996"&gt;&lt;Name LocaleIsoCode="en"&gt;1996&lt;/Name&gt;&lt;Name LocaleIsoCode="fr"&gt;1996&lt;/Name&gt;&lt;/Member&gt;&lt;Member Code="1997"&gt;&lt;Name LocaleIsoCode="en"&gt;1997&lt;/Name&gt;&lt;Name LocaleIsoCode="fr"&gt;1997&lt;/Name&gt;&lt;/Member&gt;&lt;Member Code="1998"&gt;&lt;Name LocaleIsoCode="en"&gt;1998&lt;/Name&gt;&lt;Name LocaleIsoCode="fr"&gt;1998&lt;/Name&gt;&lt;/Member&gt;&lt;Member Code="1999"&gt;&lt;Name LocaleIsoCode="en"&gt;1999&lt;/Name&gt;&lt;Name LocaleIsoCode="fr"&gt;1999&lt;/Name&gt;&lt;/Member&gt;&lt;Member Code="2000"&gt;&lt;Name LocaleIsoCode="en"&gt;2000&lt;/Name&gt;&lt;Name LocaleIsoCode="fr"&gt;2000&lt;/Name&gt;&lt;/Member&gt;&lt;Member Code="2001"&gt;&lt;Name LocaleIsoCode="en"&gt;2001&lt;/Name&gt;&lt;Name LocaleIsoCode="fr"&gt;2001&lt;/Name&gt;&lt;/Member&gt;&lt;Member Code="2002"&gt;&lt;Name LocaleIsoCode="en"&gt;2002&lt;/Name&gt;&lt;Name LocaleIsoCode="fr"&gt;2002&lt;/Name&gt;&lt;/Member&gt;&lt;Member Code="2003"&gt;&lt;Name LocaleIsoCode="en"&gt;2003&lt;/Name&gt;&lt;Name LocaleIsoCode="fr"&gt;2003&lt;/Name&gt;&lt;/Member&gt;&lt;Member Code="2004"&gt;&lt;Name LocaleIsoCode="en"&gt;2004&lt;/Name&gt;&lt;Name LocaleIsoCode="fr"&gt;2004&lt;/Name&gt;&lt;/Member&gt;&lt;Member Code="2005"&gt;&lt;Name LocaleIsoCode="en"&gt;2005&lt;/Name&gt;&lt;Name LocaleIsoCode="fr"&gt;2005&lt;/Name&gt;&lt;/Member&gt;&lt;Member Code="2006"&gt;&lt;Name LocaleIsoCode="en"&gt;2006&lt;/Name&gt;&lt;Name LocaleIsoCode="fr"&gt;2006&lt;/Name&gt;&lt;/Member&gt;&lt;Member Code="2007"&gt;&lt;Name LocaleIsoCode="en"&gt;2007&lt;/Name&gt;&lt;Name LocaleIsoCode="fr"&gt;2007&lt;/Name&gt;&lt;/Member&gt;&lt;Member Code="2008"&gt;&lt;Name LocaleIsoCode="en"&gt;2008&lt;/Name&gt;&lt;Name LocaleIsoCode="fr"&gt;2008&lt;/Name&gt;&lt;/Member&gt;&lt;Member Code="2009"&gt;&lt;Name LocaleIsoCode="en"&gt;2009&lt;/Name&gt;&lt;Name LocaleIsoCode="fr"&gt;2009&lt;/Name&gt;&lt;/Member&gt;&lt;Member Code="2010"&gt;&lt;Name LocaleIsoCode="en"&gt;2010&lt;/Name&gt;&lt;Name LocaleIsoCode="fr"&gt;2010&lt;/Name&gt;&lt;/Member&gt;&lt;Member Code="2011"&gt;&lt;Name LocaleIsoCode="en"&gt;2011&lt;/Name&gt;&lt;Name LocaleIsoCode="fr"&gt;2011&lt;/Name&gt;&lt;/Member&gt;&lt;Member Code="2012"&gt;&lt;Name LocaleIsoCode="en"&gt;2012&lt;/Name&gt;&lt;Name LocaleIsoCode="fr"&gt;2012&lt;/Name&gt;&lt;/Member&gt;&lt;Member Code="2013"&gt;&lt;Name LocaleIsoCode="en"&gt;2013&lt;/Name&gt;&lt;Name LocaleIsoCode="fr"&gt;2013&lt;/Name&gt;&lt;/Member&gt;&lt;Member Code="2014"&gt;&lt;Name LocaleIsoCode="en"&gt;2014&lt;/Name&gt;&lt;Name LocaleIsoCode="fr"&gt;2014&lt;/Name&gt;&lt;/Member&gt;&lt;Member Code="2015"&gt;&lt;Name LocaleIsoCode="en"&gt;2015&lt;/Name&gt;&lt;Name LocaleIsoCode="fr"&gt;2015&lt;/Name&gt;&lt;/Member&gt;&lt;Member Code="2016"&gt;&lt;Name LocaleIsoCode="en"&gt;2016&lt;/Name&gt;&lt;Name LocaleIsoCode="fr"&gt;2016&lt;/Name&gt;&lt;/Member&gt;&lt;Member Code="2017"&gt;&lt;Name LocaleIsoCode="en"&gt;2017&lt;/Name&gt;&lt;Name LocaleIsoCode="fr"&gt;2017&lt;/Name&gt;&lt;/Member&gt;&lt;Member Code="2018"&gt;&lt;Name LocaleIsoCode="en"&gt;2018&lt;/Name&gt;&lt;Name LocaleIsoCode="fr"&gt;2018&lt;/Name&gt;&lt;/Member&gt;&lt;Member Code="2019"&gt;&lt;Name LocaleIsoCode="en"&gt;2019&lt;/Name&gt;&lt;Name LocaleIsoCode="fr"&gt;2019&lt;/Name&gt;&lt;/Member&gt;&lt;Member Code="2020" HasMetadata="true"&gt;&lt;Name LocaleIsoCode="en"&gt;2020&lt;/Name&gt;&lt;Name LocaleIsoCode="fr"&gt;2020&lt;/Name&gt;&lt;/Member&gt;&lt;/Dimension&gt;&lt;WBOSInformations&gt;&lt;TimeDimension WebTreeWasUsed="false"&gt;&lt;StartCodes Annual="1965" /&gt;&lt;/TimeDimension&gt;&lt;/WBOSInformations&gt;&lt;Tabulation Axis="horizontal"&gt;&lt;Dimension Code="YEA" CommonCode="TIME" /&gt;&lt;/Tabulation&gt;&lt;Tabulation Axis="vertical"&gt;&lt;Dimension Code="COU" CommonCode="LOCATION" /&gt;&lt;Dimension xmlns="" Code="FAKEUNITDIM" /&gt;&lt;/Tabulation&gt;&lt;Tabulation Axis="page"&gt;&lt;Dimension Code="GOV" /&gt;&lt;Dimension Code="TAX" /&gt;&lt;Dimension Code="VAR" /&gt;&lt;/Tabulation&gt;&lt;Formatting&gt;&lt;Labels LocaleIsoCode="en" /&gt;&lt;Power&gt;0&lt;/Power&gt;&lt;Decimals&gt;1&lt;/Decimals&gt;&lt;SkipEmptyLines&gt;false&lt;/SkipEmptyLines&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78518&amp;amp;QueryType=Public&amp;amp;Lang=en&lt;/AbsoluteUri&gt;&lt;/Query&gt;&lt;/WebTableParameter&gt;</t>
  </si>
  <si>
    <t>Data extracted on 09 Nov 2022 14:43 UTC (GMT) from OECD.Stat</t>
  </si>
  <si>
    <t>OECD Median</t>
  </si>
  <si>
    <t>OECD 75th</t>
  </si>
  <si>
    <t>OECD 95th</t>
  </si>
  <si>
    <t>EU Median</t>
  </si>
  <si>
    <t>EU 75th</t>
  </si>
  <si>
    <t>EU 95th</t>
  </si>
  <si>
    <t>Ireland commercial rates</t>
  </si>
  <si>
    <t xml:space="preserve"> x 2</t>
  </si>
  <si>
    <t xml:space="preserve">…this would broadly align it with yields in the OECD's 95th percentile for 2019-2020, and with the UK </t>
  </si>
  <si>
    <t>Implied €bn</t>
  </si>
  <si>
    <t xml:space="preserve">This is very complex. Commission envisages an SVT that would apply to all land currently not subject to Local Property Tax: Commercial (developed and undeveloped), mixed-use, agricultural, undeveloped zoned residential lands, and State-owned lands as well as all land on which derelict and uninhabitable premises sit. However, it would replace Commercial Rates revenue, which would reduce its impact, though a yield "significantly more" than the €1.43 billion [0.7% GNI*] for Commercial Rates is recommended. Without knowing what rates are in mind, nor the exact base to apply it to, we examine the precedent set by other OECD and EU countries. Ireland already sits as having a non-household property tax yield at the EU's 95th percentile as a share of national income. Therefore, indicatively, we assume that "significantly more" implies pushing Ireland towards the upper end of the range for OECD countries, currently 1.4% for 2019-2020. This would also broadly match the UK's yield for those years (1.3%). </t>
  </si>
  <si>
    <t xml:space="preserve">Unknown. Measure could be introduced in such a way as to simplify the rate structure rather than to raise revenues. </t>
  </si>
  <si>
    <t xml:space="preserve">Unclear (could have large impacts if it entails more transactions being taxed but also offset against CAT liability). Assets not covered by principal private residence would amount to about 50% of gross wealth. However, valuing these assets in full could be much more difficult. We assume that it would raise half the equivalent for CGT on Principal Private Residences. </t>
  </si>
  <si>
    <t>Assumed tax free threshold</t>
  </si>
  <si>
    <t>Potential yield (no reliefs)</t>
  </si>
  <si>
    <t>Potential yield (reliefs included)</t>
  </si>
  <si>
    <t>Reliefs</t>
  </si>
  <si>
    <t>We assume two of the larger items are ended: jet kerosene exemptions. We base it on 2019 data due to the distortions caused by the pandemic. Many other measures are part of welfare (e.g. fuel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</si>
</sst>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0.0_-;\-* #,##0.0_-;_-* &quot;-&quot;?_-;_-@_-"/>
    <numFmt numFmtId="166" formatCode="0.00000"/>
    <numFmt numFmtId="167" formatCode="#,##0.0_ ;\-#,##0.0\ "/>
    <numFmt numFmtId="168" formatCode="#,##0.00_ ;\-#,##0.00\ "/>
    <numFmt numFmtId="169" formatCode="#,##0.000_ ;\-#,##0.000\ "/>
    <numFmt numFmtId="170" formatCode="&quot;€&quot;#,##0"/>
    <numFmt numFmtId="171" formatCode="0.000"/>
    <numFmt numFmtId="172" formatCode="0.0%"/>
  </numFmts>
  <fonts count="31">
    <font>
      <sz val="11"/>
      <color theme="1"/>
      <name val="Calibri"/>
      <family val="2"/>
      <scheme val="minor"/>
    </font>
    <font>
      <u/>
      <sz val="11"/>
      <color theme="10"/>
      <name val="Calibri"/>
      <family val="2"/>
      <scheme val="minor"/>
    </font>
    <font>
      <b/>
      <sz val="14"/>
      <color theme="1"/>
      <name val="Calibri"/>
      <family val="2"/>
      <scheme val="minor"/>
    </font>
    <font>
      <sz val="9"/>
      <color rgb="FF000000"/>
      <name val="ArialMT"/>
    </font>
    <font>
      <sz val="10"/>
      <name val="Arial"/>
      <family val="2"/>
    </font>
    <font>
      <sz val="8"/>
      <name val="Arial"/>
      <family val="2"/>
    </font>
    <font>
      <b/>
      <u/>
      <sz val="9"/>
      <color indexed="18"/>
      <name val="Verdana"/>
      <family val="2"/>
    </font>
    <font>
      <b/>
      <u/>
      <sz val="8"/>
      <color indexed="9"/>
      <name val="Verdana"/>
      <family val="2"/>
    </font>
    <font>
      <sz val="8"/>
      <color indexed="9"/>
      <name val="Verdana"/>
      <family val="2"/>
    </font>
    <font>
      <u/>
      <sz val="8"/>
      <color indexed="9"/>
      <name val="Verdana"/>
      <family val="2"/>
    </font>
    <font>
      <b/>
      <sz val="8"/>
      <color indexed="9"/>
      <name val="Verdana"/>
      <family val="2"/>
    </font>
    <font>
      <b/>
      <sz val="8"/>
      <name val="Verdana"/>
      <family val="2"/>
    </font>
    <font>
      <b/>
      <sz val="9"/>
      <color indexed="10"/>
      <name val="Courier New"/>
      <family val="3"/>
    </font>
    <font>
      <sz val="8"/>
      <name val="Verdana"/>
      <family val="2"/>
    </font>
    <font>
      <u/>
      <sz val="8"/>
      <name val="Verdana"/>
      <family val="2"/>
    </font>
    <font>
      <u/>
      <sz val="8"/>
      <name val="Arial"/>
      <family val="2"/>
    </font>
    <font>
      <sz val="11"/>
      <color theme="0" tint="-0.249977111117893"/>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sz val="11"/>
      <color theme="6" tint="-0.249977111117893"/>
      <name val="Calibri"/>
      <family val="2"/>
      <scheme val="minor"/>
    </font>
    <font>
      <sz val="10"/>
      <name val="Calibri"/>
      <family val="2"/>
      <scheme val="minor"/>
    </font>
    <font>
      <b/>
      <u/>
      <sz val="10"/>
      <name val="Calibri"/>
      <family val="2"/>
      <scheme val="minor"/>
    </font>
    <font>
      <b/>
      <sz val="10"/>
      <name val="Calibri"/>
      <family val="2"/>
      <scheme val="minor"/>
    </font>
    <font>
      <u/>
      <sz val="10"/>
      <name val="Calibri"/>
      <family val="2"/>
      <scheme val="minor"/>
    </font>
    <font>
      <sz val="10"/>
      <color theme="1"/>
      <name val="Arial"/>
      <family val="2"/>
    </font>
    <font>
      <b/>
      <sz val="16"/>
      <color theme="1"/>
      <name val="Calibri"/>
      <family val="2"/>
      <scheme val="minor"/>
    </font>
    <font>
      <sz val="11"/>
      <color theme="1"/>
      <name val="Calibri"/>
      <family val="2"/>
      <scheme val="minor"/>
    </font>
    <font>
      <sz val="11"/>
      <color theme="1" tint="0.499984740745262"/>
      <name val="Calibri"/>
      <family val="2"/>
      <scheme val="minor"/>
    </font>
    <font>
      <sz val="11"/>
      <color theme="1" tint="0.249977111117893"/>
      <name val="Calibri"/>
      <family val="2"/>
      <scheme val="minor"/>
    </font>
    <font>
      <sz val="11"/>
      <color theme="0" tint="-4.9989318521683403E-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rgb="FFFFFF00"/>
        <bgColor indexed="64"/>
      </patternFill>
    </fill>
    <fill>
      <patternFill patternType="solid">
        <fgColor theme="8" tint="0.59999389629810485"/>
        <bgColor indexed="64"/>
      </patternFill>
    </fill>
    <fill>
      <patternFill patternType="mediumGray">
        <fgColor rgb="FFC0C0C0"/>
        <bgColor theme="0"/>
      </patternFill>
    </fill>
    <fill>
      <patternFill patternType="solid">
        <fgColor theme="4" tint="0.39997558519241921"/>
        <bgColor indexed="64"/>
      </patternFill>
    </fill>
    <fill>
      <patternFill patternType="mediumGray">
        <fgColor rgb="FFC0C0C0"/>
        <bgColor theme="4" tint="0.59999389629810485"/>
      </patternFill>
    </fill>
    <fill>
      <patternFill patternType="solid">
        <fgColor theme="4" tint="0.59999389629810485"/>
        <bgColor indexed="64"/>
      </patternFill>
    </fill>
  </fills>
  <borders count="7">
    <border>
      <left/>
      <right/>
      <top/>
      <bottom/>
      <diagonal/>
    </border>
    <border>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5">
    <xf numFmtId="0" fontId="0" fillId="0" borderId="0"/>
    <xf numFmtId="0" fontId="1" fillId="0" borderId="0" applyNumberFormat="0" applyFill="0" applyBorder="0" applyAlignment="0" applyProtection="0"/>
    <xf numFmtId="0" fontId="4" fillId="0" borderId="0"/>
    <xf numFmtId="0" fontId="25" fillId="0" borderId="0"/>
    <xf numFmtId="9" fontId="27" fillId="0" borderId="0" applyFont="0" applyFill="0" applyBorder="0" applyAlignment="0" applyProtection="0"/>
  </cellStyleXfs>
  <cellXfs count="132">
    <xf numFmtId="0" fontId="0" fillId="0" borderId="0" xfId="0"/>
    <xf numFmtId="0" fontId="0" fillId="2" borderId="0" xfId="0" applyFill="1"/>
    <xf numFmtId="0" fontId="0" fillId="2" borderId="1" xfId="0" applyFill="1" applyBorder="1" applyAlignment="1">
      <alignment wrapText="1"/>
    </xf>
    <xf numFmtId="0" fontId="0" fillId="2" borderId="1" xfId="0" applyFill="1" applyBorder="1" applyAlignment="1">
      <alignment horizontal="right" wrapText="1"/>
    </xf>
    <xf numFmtId="0" fontId="0" fillId="2" borderId="1" xfId="0" applyFill="1" applyBorder="1" applyAlignment="1">
      <alignment horizontal="left" wrapText="1"/>
    </xf>
    <xf numFmtId="0" fontId="0" fillId="3" borderId="0" xfId="0" applyFill="1"/>
    <xf numFmtId="0" fontId="0" fillId="3" borderId="0" xfId="0" applyFill="1" applyAlignment="1">
      <alignment horizontal="right"/>
    </xf>
    <xf numFmtId="164" fontId="0" fillId="2" borderId="0" xfId="0" applyNumberFormat="1" applyFill="1" applyAlignment="1">
      <alignment horizontal="right"/>
    </xf>
    <xf numFmtId="165" fontId="0" fillId="2" borderId="0" xfId="0" applyNumberFormat="1" applyFill="1" applyAlignment="1">
      <alignment horizontal="right"/>
    </xf>
    <xf numFmtId="0" fontId="0" fillId="2" borderId="0" xfId="0" applyFill="1" applyAlignment="1">
      <alignment horizontal="right"/>
    </xf>
    <xf numFmtId="0" fontId="0" fillId="2" borderId="0" xfId="0" applyFill="1" applyAlignment="1">
      <alignment wrapText="1"/>
    </xf>
    <xf numFmtId="0" fontId="2" fillId="2" borderId="0" xfId="0" applyFont="1" applyFill="1"/>
    <xf numFmtId="166" fontId="0" fillId="2" borderId="0" xfId="0" applyNumberFormat="1" applyFill="1"/>
    <xf numFmtId="3" fontId="3" fillId="0" borderId="2" xfId="0" applyNumberFormat="1" applyFont="1" applyBorder="1" applyAlignment="1">
      <alignment vertical="center" wrapText="1"/>
    </xf>
    <xf numFmtId="0" fontId="0" fillId="3" borderId="0" xfId="0" applyFill="1" applyAlignment="1">
      <alignment horizontal="left" wrapText="1"/>
    </xf>
    <xf numFmtId="0" fontId="0" fillId="2" borderId="0" xfId="0" applyFill="1" applyAlignment="1">
      <alignment horizontal="left" wrapText="1"/>
    </xf>
    <xf numFmtId="0" fontId="0" fillId="2" borderId="0" xfId="0" applyFill="1" applyAlignment="1">
      <alignment horizontal="right" wrapText="1"/>
    </xf>
    <xf numFmtId="0" fontId="5" fillId="0" borderId="3" xfId="2" applyFont="1" applyBorder="1"/>
    <xf numFmtId="0" fontId="4" fillId="0" borderId="0" xfId="2"/>
    <xf numFmtId="0" fontId="6" fillId="0" borderId="3" xfId="2" applyFont="1" applyBorder="1" applyAlignment="1">
      <alignment horizontal="left" wrapText="1"/>
    </xf>
    <xf numFmtId="0" fontId="8" fillId="5" borderId="3" xfId="2" applyFont="1" applyFill="1" applyBorder="1" applyAlignment="1">
      <alignment horizontal="center" vertical="top" wrapText="1"/>
    </xf>
    <xf numFmtId="0" fontId="9" fillId="5" borderId="3" xfId="2" applyFont="1" applyFill="1" applyBorder="1" applyAlignment="1">
      <alignment horizontal="center" vertical="top" wrapText="1"/>
    </xf>
    <xf numFmtId="0" fontId="11" fillId="6" borderId="3" xfId="2" applyFont="1" applyFill="1" applyBorder="1" applyAlignment="1">
      <alignment wrapText="1"/>
    </xf>
    <xf numFmtId="0" fontId="12" fillId="7" borderId="3" xfId="2" applyFont="1" applyFill="1" applyBorder="1" applyAlignment="1">
      <alignment horizontal="center"/>
    </xf>
    <xf numFmtId="167" fontId="12" fillId="7" borderId="3" xfId="2" applyNumberFormat="1" applyFont="1" applyFill="1" applyBorder="1" applyAlignment="1">
      <alignment horizontal="center"/>
    </xf>
    <xf numFmtId="0" fontId="13" fillId="6" borderId="3" xfId="2" applyFont="1" applyFill="1" applyBorder="1" applyAlignment="1">
      <alignment vertical="top" wrapText="1"/>
    </xf>
    <xf numFmtId="167" fontId="5" fillId="0" borderId="3" xfId="2" applyNumberFormat="1" applyFont="1" applyBorder="1" applyAlignment="1">
      <alignment horizontal="right"/>
    </xf>
    <xf numFmtId="167" fontId="5" fillId="8" borderId="3" xfId="2" applyNumberFormat="1" applyFont="1" applyFill="1" applyBorder="1" applyAlignment="1">
      <alignment horizontal="right"/>
    </xf>
    <xf numFmtId="167" fontId="5" fillId="9" borderId="3" xfId="2" applyNumberFormat="1" applyFont="1" applyFill="1" applyBorder="1" applyAlignment="1">
      <alignment horizontal="right"/>
    </xf>
    <xf numFmtId="0" fontId="14" fillId="6" borderId="3" xfId="2" applyFont="1" applyFill="1" applyBorder="1" applyAlignment="1">
      <alignment vertical="top" wrapText="1"/>
    </xf>
    <xf numFmtId="167" fontId="15" fillId="8" borderId="3" xfId="2" applyNumberFormat="1" applyFont="1" applyFill="1" applyBorder="1" applyAlignment="1">
      <alignment horizontal="right"/>
    </xf>
    <xf numFmtId="167" fontId="15" fillId="0" borderId="3" xfId="2" applyNumberFormat="1" applyFont="1" applyBorder="1" applyAlignment="1">
      <alignment horizontal="right"/>
    </xf>
    <xf numFmtId="0" fontId="14" fillId="0" borderId="0" xfId="2" applyFont="1" applyAlignment="1">
      <alignment horizontal="left"/>
    </xf>
    <xf numFmtId="167" fontId="4" fillId="0" borderId="0" xfId="2" applyNumberFormat="1"/>
    <xf numFmtId="2" fontId="0" fillId="2" borderId="0" xfId="0" applyNumberFormat="1" applyFill="1"/>
    <xf numFmtId="1" fontId="0" fillId="2" borderId="0" xfId="0" applyNumberFormat="1" applyFill="1"/>
    <xf numFmtId="0" fontId="16" fillId="2" borderId="0" xfId="0" applyFont="1" applyFill="1" applyAlignment="1">
      <alignment horizontal="right"/>
    </xf>
    <xf numFmtId="0" fontId="16" fillId="2" borderId="0" xfId="0" applyFont="1" applyFill="1" applyAlignment="1">
      <alignment horizontal="right" wrapText="1"/>
    </xf>
    <xf numFmtId="0" fontId="16" fillId="2" borderId="0" xfId="0" applyFont="1" applyFill="1" applyAlignment="1">
      <alignment wrapText="1"/>
    </xf>
    <xf numFmtId="0" fontId="16" fillId="2" borderId="0" xfId="0" applyFont="1" applyFill="1" applyAlignment="1">
      <alignment horizontal="left"/>
    </xf>
    <xf numFmtId="166" fontId="16" fillId="2" borderId="0" xfId="0" applyNumberFormat="1" applyFont="1" applyFill="1" applyAlignment="1">
      <alignment wrapText="1"/>
    </xf>
    <xf numFmtId="0" fontId="16" fillId="2" borderId="0" xfId="0" applyFont="1" applyFill="1"/>
    <xf numFmtId="0" fontId="17" fillId="2" borderId="0" xfId="0" applyFont="1" applyFill="1"/>
    <xf numFmtId="164" fontId="0" fillId="2" borderId="0" xfId="0" applyNumberFormat="1" applyFill="1"/>
    <xf numFmtId="0" fontId="17" fillId="10" borderId="0" xfId="0" applyFont="1" applyFill="1"/>
    <xf numFmtId="168" fontId="4" fillId="0" borderId="0" xfId="2" applyNumberFormat="1" applyFont="1" applyAlignment="1">
      <alignment horizontal="right"/>
    </xf>
    <xf numFmtId="169" fontId="4" fillId="0" borderId="0" xfId="2" applyNumberFormat="1"/>
    <xf numFmtId="0" fontId="0" fillId="2" borderId="0" xfId="0" applyFill="1" applyAlignment="1">
      <alignment vertical="center"/>
    </xf>
    <xf numFmtId="164" fontId="0" fillId="2" borderId="0" xfId="0" applyNumberFormat="1" applyFill="1" applyAlignment="1">
      <alignment horizontal="righ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3" borderId="0" xfId="0" applyFill="1" applyAlignment="1">
      <alignment vertical="center"/>
    </xf>
    <xf numFmtId="0" fontId="0" fillId="3" borderId="0" xfId="0" applyFill="1" applyAlignment="1">
      <alignment horizontal="right" vertical="center"/>
    </xf>
    <xf numFmtId="0" fontId="0" fillId="3"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right" vertical="center" wrapText="1"/>
    </xf>
    <xf numFmtId="165" fontId="0" fillId="2" borderId="0" xfId="0" applyNumberFormat="1" applyFill="1" applyAlignment="1">
      <alignment horizontal="right" vertical="center"/>
    </xf>
    <xf numFmtId="0" fontId="1" fillId="0" borderId="0" xfId="1" applyAlignment="1">
      <alignment vertical="center" wrapText="1"/>
    </xf>
    <xf numFmtId="0" fontId="1" fillId="2" borderId="0" xfId="1" applyFill="1" applyAlignment="1">
      <alignment horizontal="left" vertical="center" wrapText="1"/>
    </xf>
    <xf numFmtId="0" fontId="18" fillId="2" borderId="0" xfId="0" applyFont="1" applyFill="1"/>
    <xf numFmtId="164" fontId="17" fillId="2" borderId="0" xfId="0" applyNumberFormat="1" applyFont="1" applyFill="1" applyAlignment="1">
      <alignment horizontal="right"/>
    </xf>
    <xf numFmtId="0" fontId="0" fillId="2" borderId="0" xfId="0" applyFont="1" applyFill="1"/>
    <xf numFmtId="164" fontId="0" fillId="2" borderId="0" xfId="0" applyNumberFormat="1" applyFont="1" applyFill="1"/>
    <xf numFmtId="164" fontId="17" fillId="2" borderId="0" xfId="0" applyNumberFormat="1" applyFont="1" applyFill="1"/>
    <xf numFmtId="3" fontId="0" fillId="2" borderId="0" xfId="0" applyNumberFormat="1" applyFill="1" applyAlignment="1">
      <alignment vertical="center"/>
    </xf>
    <xf numFmtId="3" fontId="0" fillId="2" borderId="0" xfId="0" applyNumberFormat="1" applyFill="1"/>
    <xf numFmtId="0" fontId="19" fillId="2" borderId="0" xfId="0" applyFont="1" applyFill="1"/>
    <xf numFmtId="3" fontId="19" fillId="2" borderId="0" xfId="0" applyNumberFormat="1" applyFont="1" applyFill="1"/>
    <xf numFmtId="10" fontId="19" fillId="2" borderId="0" xfId="0" applyNumberFormat="1" applyFont="1" applyFill="1"/>
    <xf numFmtId="0" fontId="1" fillId="2" borderId="0" xfId="1" applyFill="1"/>
    <xf numFmtId="0" fontId="19" fillId="2" borderId="0" xfId="0" applyFont="1" applyFill="1" applyAlignment="1">
      <alignment wrapText="1"/>
    </xf>
    <xf numFmtId="170" fontId="0" fillId="2" borderId="0" xfId="0" applyNumberFormat="1" applyFill="1"/>
    <xf numFmtId="170" fontId="20" fillId="2" borderId="0" xfId="0" applyNumberFormat="1" applyFont="1" applyFill="1"/>
    <xf numFmtId="3" fontId="20" fillId="2" borderId="0" xfId="0" applyNumberFormat="1" applyFont="1" applyFill="1"/>
    <xf numFmtId="9" fontId="0" fillId="2" borderId="0" xfId="0" applyNumberFormat="1" applyFill="1"/>
    <xf numFmtId="165" fontId="0" fillId="2" borderId="0" xfId="0" applyNumberFormat="1" applyFill="1" applyAlignment="1">
      <alignment vertical="center" wrapText="1"/>
    </xf>
    <xf numFmtId="0" fontId="21" fillId="2" borderId="0" xfId="2" applyFont="1" applyFill="1"/>
    <xf numFmtId="0" fontId="22" fillId="2" borderId="0" xfId="2" applyFont="1" applyFill="1" applyAlignment="1">
      <alignment horizontal="left" wrapText="1"/>
    </xf>
    <xf numFmtId="0" fontId="23" fillId="2" borderId="0" xfId="2" applyFont="1" applyFill="1"/>
    <xf numFmtId="0" fontId="21" fillId="2" borderId="0" xfId="2" applyFont="1" applyFill="1" applyAlignment="1">
      <alignment horizontal="center" vertical="top" wrapText="1"/>
    </xf>
    <xf numFmtId="0" fontId="23" fillId="2" borderId="0" xfId="2" applyFont="1" applyFill="1" applyAlignment="1">
      <alignment wrapText="1"/>
    </xf>
    <xf numFmtId="0" fontId="23" fillId="11" borderId="0" xfId="2" applyFont="1" applyFill="1" applyAlignment="1">
      <alignment horizontal="center"/>
    </xf>
    <xf numFmtId="0" fontId="21" fillId="2" borderId="0" xfId="2" applyFont="1" applyFill="1" applyAlignment="1">
      <alignment vertical="top" wrapText="1"/>
    </xf>
    <xf numFmtId="167" fontId="21" fillId="2" borderId="0" xfId="2" applyNumberFormat="1" applyFont="1" applyFill="1" applyAlignment="1">
      <alignment horizontal="right"/>
    </xf>
    <xf numFmtId="164" fontId="23" fillId="2" borderId="0" xfId="2" applyNumberFormat="1" applyFont="1" applyFill="1"/>
    <xf numFmtId="0" fontId="24" fillId="2" borderId="0" xfId="2" applyFont="1" applyFill="1" applyAlignment="1">
      <alignment vertical="top" wrapText="1"/>
    </xf>
    <xf numFmtId="0" fontId="24" fillId="2" borderId="0" xfId="2" applyFont="1" applyFill="1" applyAlignment="1">
      <alignment horizontal="left"/>
    </xf>
    <xf numFmtId="167" fontId="21" fillId="2" borderId="0" xfId="2" applyNumberFormat="1" applyFont="1" applyFill="1"/>
    <xf numFmtId="0" fontId="25" fillId="2" borderId="0" xfId="3" applyFill="1" applyAlignment="1">
      <alignment wrapText="1"/>
    </xf>
    <xf numFmtId="0" fontId="25" fillId="2" borderId="0" xfId="3" applyFill="1" applyAlignment="1">
      <alignment horizontal="right" wrapText="1"/>
    </xf>
    <xf numFmtId="0" fontId="25" fillId="2" borderId="0" xfId="3" applyFill="1"/>
    <xf numFmtId="164" fontId="25" fillId="2" borderId="0" xfId="3" applyNumberFormat="1" applyFill="1" applyAlignment="1">
      <alignment horizontal="right"/>
    </xf>
    <xf numFmtId="164" fontId="25" fillId="2" borderId="0" xfId="3" applyNumberFormat="1" applyFill="1"/>
    <xf numFmtId="0" fontId="26" fillId="2" borderId="0" xfId="0" applyFont="1" applyFill="1"/>
    <xf numFmtId="171" fontId="21" fillId="2" borderId="0" xfId="2" applyNumberFormat="1" applyFont="1" applyFill="1"/>
    <xf numFmtId="171" fontId="0" fillId="2" borderId="0" xfId="0" applyNumberFormat="1" applyFill="1"/>
    <xf numFmtId="0" fontId="17" fillId="2" borderId="0" xfId="0" applyFont="1" applyFill="1" applyAlignment="1">
      <alignment horizontal="right"/>
    </xf>
    <xf numFmtId="0" fontId="0" fillId="12" borderId="0" xfId="0" applyFill="1"/>
    <xf numFmtId="172" fontId="0" fillId="3" borderId="0" xfId="0" applyNumberFormat="1" applyFill="1"/>
    <xf numFmtId="9" fontId="0" fillId="3" borderId="0" xfId="0" applyNumberFormat="1" applyFill="1"/>
    <xf numFmtId="3" fontId="28" fillId="3" borderId="0" xfId="0" applyNumberFormat="1" applyFont="1" applyFill="1"/>
    <xf numFmtId="0" fontId="28" fillId="3" borderId="0" xfId="0" applyFont="1" applyFill="1"/>
    <xf numFmtId="9" fontId="28" fillId="2" borderId="0" xfId="4" applyFont="1" applyFill="1"/>
    <xf numFmtId="170" fontId="28" fillId="2" borderId="0" xfId="0" applyNumberFormat="1" applyFont="1" applyFill="1"/>
    <xf numFmtId="172" fontId="28" fillId="3" borderId="0" xfId="4" applyNumberFormat="1" applyFont="1" applyFill="1"/>
    <xf numFmtId="170" fontId="29" fillId="12" borderId="0" xfId="0" applyNumberFormat="1" applyFont="1" applyFill="1"/>
    <xf numFmtId="0" fontId="30" fillId="2" borderId="0" xfId="0" applyFont="1" applyFill="1"/>
    <xf numFmtId="0" fontId="23" fillId="13" borderId="0" xfId="2" applyFont="1" applyFill="1" applyAlignment="1">
      <alignment horizontal="center"/>
    </xf>
    <xf numFmtId="164" fontId="23" fillId="14" borderId="0" xfId="2" applyNumberFormat="1" applyFont="1" applyFill="1"/>
    <xf numFmtId="167" fontId="21" fillId="14" borderId="0" xfId="2" applyNumberFormat="1" applyFont="1" applyFill="1" applyAlignment="1">
      <alignment horizontal="right"/>
    </xf>
    <xf numFmtId="0" fontId="21" fillId="14" borderId="0" xfId="2" applyFont="1" applyFill="1"/>
    <xf numFmtId="164" fontId="21" fillId="14" borderId="0" xfId="2" applyNumberFormat="1" applyFont="1" applyFill="1"/>
    <xf numFmtId="167" fontId="21" fillId="14" borderId="0" xfId="2" applyNumberFormat="1" applyFont="1" applyFill="1"/>
    <xf numFmtId="0" fontId="21" fillId="13" borderId="0" xfId="2" applyFont="1" applyFill="1"/>
    <xf numFmtId="0" fontId="22" fillId="2" borderId="0" xfId="2" applyFont="1" applyFill="1" applyAlignment="1">
      <alignment horizontal="right" vertical="top" wrapText="1"/>
    </xf>
    <xf numFmtId="0" fontId="21" fillId="2" borderId="0" xfId="2" applyFont="1" applyFill="1" applyAlignment="1">
      <alignment vertical="top" wrapText="1"/>
    </xf>
    <xf numFmtId="0" fontId="24" fillId="2" borderId="0" xfId="2" applyFont="1" applyFill="1" applyAlignment="1">
      <alignment vertical="top" wrapText="1"/>
    </xf>
    <xf numFmtId="0" fontId="23" fillId="2" borderId="0" xfId="2" applyFont="1" applyFill="1" applyAlignment="1">
      <alignment horizontal="right" vertical="top" wrapText="1"/>
    </xf>
    <xf numFmtId="0" fontId="21" fillId="2" borderId="0" xfId="2" applyFont="1" applyFill="1" applyAlignment="1">
      <alignment horizontal="center" vertical="top" wrapText="1"/>
    </xf>
    <xf numFmtId="0" fontId="22" fillId="2" borderId="0" xfId="2" applyFont="1" applyFill="1" applyAlignment="1">
      <alignment horizontal="right" vertical="center" wrapText="1"/>
    </xf>
    <xf numFmtId="0" fontId="10" fillId="5" borderId="4" xfId="2" applyFont="1" applyFill="1" applyBorder="1" applyAlignment="1">
      <alignment horizontal="right" vertical="center" wrapText="1"/>
    </xf>
    <xf numFmtId="0" fontId="10" fillId="5" borderId="5" xfId="2" applyFont="1" applyFill="1" applyBorder="1" applyAlignment="1">
      <alignment horizontal="right" vertical="center" wrapText="1"/>
    </xf>
    <xf numFmtId="0" fontId="10" fillId="5" borderId="6" xfId="2" applyFont="1" applyFill="1" applyBorder="1" applyAlignment="1">
      <alignment horizontal="right" vertical="center" wrapText="1"/>
    </xf>
    <xf numFmtId="0" fontId="7" fillId="4" borderId="4" xfId="2" applyFont="1" applyFill="1" applyBorder="1" applyAlignment="1">
      <alignment horizontal="right" vertical="top" wrapText="1"/>
    </xf>
    <xf numFmtId="0" fontId="7" fillId="4" borderId="5" xfId="2" applyFont="1" applyFill="1" applyBorder="1" applyAlignment="1">
      <alignment horizontal="right" vertical="top" wrapText="1"/>
    </xf>
    <xf numFmtId="0" fontId="7" fillId="4" borderId="6" xfId="2" applyFont="1" applyFill="1" applyBorder="1" applyAlignment="1">
      <alignment horizontal="right" vertical="top" wrapText="1"/>
    </xf>
    <xf numFmtId="0" fontId="8" fillId="4" borderId="4" xfId="2" applyFont="1" applyFill="1" applyBorder="1" applyAlignment="1">
      <alignment vertical="top" wrapText="1"/>
    </xf>
    <xf numFmtId="0" fontId="8" fillId="4" borderId="5" xfId="2" applyFont="1" applyFill="1" applyBorder="1" applyAlignment="1">
      <alignment vertical="top" wrapText="1"/>
    </xf>
    <xf numFmtId="0" fontId="8" fillId="4" borderId="6" xfId="2" applyFont="1" applyFill="1" applyBorder="1" applyAlignment="1">
      <alignment vertical="top" wrapText="1"/>
    </xf>
    <xf numFmtId="0" fontId="9" fillId="4" borderId="4" xfId="2" applyFont="1" applyFill="1" applyBorder="1" applyAlignment="1">
      <alignment vertical="top" wrapText="1"/>
    </xf>
    <xf numFmtId="0" fontId="9" fillId="4" borderId="5" xfId="2" applyFont="1" applyFill="1" applyBorder="1" applyAlignment="1">
      <alignment vertical="top" wrapText="1"/>
    </xf>
    <xf numFmtId="0" fontId="9" fillId="4" borderId="6" xfId="2" applyFont="1" applyFill="1" applyBorder="1" applyAlignment="1">
      <alignment vertical="top" wrapText="1"/>
    </xf>
  </cellXfs>
  <cellStyles count="5">
    <cellStyle name="Hyperlink" xfId="1" builtinId="8"/>
    <cellStyle name="Normal" xfId="0" builtinId="0"/>
    <cellStyle name="Normal 2" xfId="2" xr:uid="{411AB4AD-B85E-4325-9437-1313BE88B188}"/>
    <cellStyle name="Normal 3" xfId="3" xr:uid="{CCE968FB-9394-472A-8894-33DD8B9A2E74}"/>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59964695665422E-2"/>
          <c:y val="0.10395742198891805"/>
          <c:w val="0.92787438622473817"/>
          <c:h val="0.54350976961213182"/>
        </c:manualLayout>
      </c:layout>
      <c:barChart>
        <c:barDir val="col"/>
        <c:grouping val="clustered"/>
        <c:varyColors val="0"/>
        <c:ser>
          <c:idx val="0"/>
          <c:order val="0"/>
          <c:spPr>
            <a:solidFill>
              <a:schemeClr val="accent5">
                <a:lumMod val="40000"/>
                <a:lumOff val="60000"/>
              </a:schemeClr>
            </a:solidFill>
            <a:ln>
              <a:noFill/>
            </a:ln>
            <a:effectLst/>
          </c:spPr>
          <c:invertIfNegative val="0"/>
          <c:dPt>
            <c:idx val="8"/>
            <c:invertIfNegative val="0"/>
            <c:bubble3D val="0"/>
            <c:spPr>
              <a:solidFill>
                <a:schemeClr val="accent4"/>
              </a:solidFill>
              <a:ln>
                <a:noFill/>
              </a:ln>
              <a:effectLst/>
            </c:spPr>
            <c:extLst>
              <c:ext xmlns:c16="http://schemas.microsoft.com/office/drawing/2014/chart" uri="{C3380CC4-5D6E-409C-BE32-E72D297353CC}">
                <c16:uniqueId val="{00000003-B279-48FE-8980-61382C2A8BA3}"/>
              </c:ext>
            </c:extLst>
          </c:dPt>
          <c:dPt>
            <c:idx val="17"/>
            <c:invertIfNegative val="0"/>
            <c:bubble3D val="0"/>
            <c:spPr>
              <a:pattFill prst="ltUpDiag">
                <a:fgClr>
                  <a:schemeClr val="accent4"/>
                </a:fgClr>
                <a:bgClr>
                  <a:schemeClr val="bg1"/>
                </a:bgClr>
              </a:pattFill>
              <a:ln>
                <a:noFill/>
              </a:ln>
              <a:effectLst/>
            </c:spPr>
            <c:extLst>
              <c:ext xmlns:c16="http://schemas.microsoft.com/office/drawing/2014/chart" uri="{C3380CC4-5D6E-409C-BE32-E72D297353CC}">
                <c16:uniqueId val="{00000003-02FA-4125-B6CD-8A19F007B59D}"/>
              </c:ext>
            </c:extLst>
          </c:dPt>
          <c:dPt>
            <c:idx val="19"/>
            <c:invertIfNegative val="0"/>
            <c:bubble3D val="0"/>
            <c:spPr>
              <a:pattFill prst="dkUpDiag">
                <a:fgClr>
                  <a:schemeClr val="accent4"/>
                </a:fgClr>
                <a:bgClr>
                  <a:schemeClr val="bg1"/>
                </a:bgClr>
              </a:pattFill>
              <a:ln>
                <a:noFill/>
              </a:ln>
              <a:effectLst/>
            </c:spPr>
            <c:extLst>
              <c:ext xmlns:c16="http://schemas.microsoft.com/office/drawing/2014/chart" uri="{C3380CC4-5D6E-409C-BE32-E72D297353CC}">
                <c16:uniqueId val="{00000005-02FA-4125-B6CD-8A19F007B59D}"/>
              </c:ext>
            </c:extLst>
          </c:dPt>
          <c:dPt>
            <c:idx val="21"/>
            <c:invertIfNegative val="0"/>
            <c:bubble3D val="0"/>
            <c:spPr>
              <a:pattFill prst="ltUpDiag">
                <a:fgClr>
                  <a:schemeClr val="accent4"/>
                </a:fgClr>
                <a:bgClr>
                  <a:schemeClr val="bg1"/>
                </a:bgClr>
              </a:pattFill>
              <a:ln>
                <a:noFill/>
              </a:ln>
              <a:effectLst/>
            </c:spPr>
            <c:extLst>
              <c:ext xmlns:c16="http://schemas.microsoft.com/office/drawing/2014/chart" uri="{C3380CC4-5D6E-409C-BE32-E72D297353CC}">
                <c16:uniqueId val="{00000007-02FA-4125-B6CD-8A19F007B59D}"/>
              </c:ext>
            </c:extLst>
          </c:dPt>
          <c:cat>
            <c:strRef>
              <c:f>'Bottom-up approach'!$B$185:$B$216</c:f>
              <c:strCache>
                <c:ptCount val="32"/>
                <c:pt idx="0">
                  <c:v>Romania</c:v>
                </c:pt>
                <c:pt idx="1">
                  <c:v>Latvia</c:v>
                </c:pt>
                <c:pt idx="2">
                  <c:v>Lithuania</c:v>
                </c:pt>
                <c:pt idx="3">
                  <c:v>Malta</c:v>
                </c:pt>
                <c:pt idx="4">
                  <c:v>Poland</c:v>
                </c:pt>
                <c:pt idx="5">
                  <c:v>Estonia</c:v>
                </c:pt>
                <c:pt idx="6">
                  <c:v>Czechia</c:v>
                </c:pt>
                <c:pt idx="7">
                  <c:v>UK</c:v>
                </c:pt>
                <c:pt idx="8">
                  <c:v>Ireland</c:v>
                </c:pt>
                <c:pt idx="9">
                  <c:v>Cyprus</c:v>
                </c:pt>
                <c:pt idx="10">
                  <c:v>Bulgaria</c:v>
                </c:pt>
                <c:pt idx="11">
                  <c:v>Slovakia</c:v>
                </c:pt>
                <c:pt idx="12">
                  <c:v>Hungary</c:v>
                </c:pt>
                <c:pt idx="13">
                  <c:v>Luxembourg</c:v>
                </c:pt>
                <c:pt idx="14">
                  <c:v>Netherlands</c:v>
                </c:pt>
                <c:pt idx="15">
                  <c:v>Spain</c:v>
                </c:pt>
                <c:pt idx="16">
                  <c:v>Slovenia</c:v>
                </c:pt>
                <c:pt idx="17">
                  <c:v>Ireland (median)</c:v>
                </c:pt>
                <c:pt idx="18">
                  <c:v>Portugal</c:v>
                </c:pt>
                <c:pt idx="19">
                  <c:v>Ireland (measures)</c:v>
                </c:pt>
                <c:pt idx="20">
                  <c:v>Germany</c:v>
                </c:pt>
                <c:pt idx="21">
                  <c:v>Ireland (75th)</c:v>
                </c:pt>
                <c:pt idx="22">
                  <c:v>Greece</c:v>
                </c:pt>
                <c:pt idx="23">
                  <c:v>Croatia</c:v>
                </c:pt>
                <c:pt idx="24">
                  <c:v>Denmark</c:v>
                </c:pt>
                <c:pt idx="25">
                  <c:v>Sweden</c:v>
                </c:pt>
                <c:pt idx="26">
                  <c:v>Italy</c:v>
                </c:pt>
                <c:pt idx="27">
                  <c:v>Austria</c:v>
                </c:pt>
                <c:pt idx="28">
                  <c:v>Belgium</c:v>
                </c:pt>
                <c:pt idx="29">
                  <c:v>Finland</c:v>
                </c:pt>
                <c:pt idx="30">
                  <c:v>France</c:v>
                </c:pt>
                <c:pt idx="31">
                  <c:v>Norway</c:v>
                </c:pt>
              </c:strCache>
            </c:strRef>
          </c:cat>
          <c:val>
            <c:numRef>
              <c:f>'Bottom-up approach'!$C$185:$C$216</c:f>
              <c:numCache>
                <c:formatCode>General</c:formatCode>
                <c:ptCount val="32"/>
                <c:pt idx="0">
                  <c:v>33.299999999999997</c:v>
                </c:pt>
                <c:pt idx="1">
                  <c:v>36.4</c:v>
                </c:pt>
                <c:pt idx="2">
                  <c:v>37</c:v>
                </c:pt>
                <c:pt idx="3">
                  <c:v>38.200000000000003</c:v>
                </c:pt>
                <c:pt idx="4">
                  <c:v>38.6</c:v>
                </c:pt>
                <c:pt idx="5">
                  <c:v>39.1</c:v>
                </c:pt>
                <c:pt idx="6">
                  <c:v>39.799999999999997</c:v>
                </c:pt>
                <c:pt idx="7">
                  <c:v>39.799999999999997</c:v>
                </c:pt>
                <c:pt idx="8" formatCode="0.0">
                  <c:v>39.84941895357084</c:v>
                </c:pt>
                <c:pt idx="9">
                  <c:v>39.900000000000013</c:v>
                </c:pt>
                <c:pt idx="10">
                  <c:v>40.700000000000003</c:v>
                </c:pt>
                <c:pt idx="11">
                  <c:v>40.700000000000003</c:v>
                </c:pt>
                <c:pt idx="12">
                  <c:v>41.400000000000013</c:v>
                </c:pt>
                <c:pt idx="13">
                  <c:v>42.400000000000013</c:v>
                </c:pt>
                <c:pt idx="14">
                  <c:v>42.6</c:v>
                </c:pt>
                <c:pt idx="15">
                  <c:v>42.6</c:v>
                </c:pt>
                <c:pt idx="16">
                  <c:v>42.900000000000013</c:v>
                </c:pt>
                <c:pt idx="17" formatCode="0.0">
                  <c:v>43.103289621135943</c:v>
                </c:pt>
                <c:pt idx="18">
                  <c:v>44.1</c:v>
                </c:pt>
                <c:pt idx="19" formatCode="0.0">
                  <c:v>45.180140381543438</c:v>
                </c:pt>
                <c:pt idx="20">
                  <c:v>45.900000000000013</c:v>
                </c:pt>
                <c:pt idx="21" formatCode="0.0">
                  <c:v>46.554039621135942</c:v>
                </c:pt>
                <c:pt idx="22" formatCode="0.0">
                  <c:v>46.6</c:v>
                </c:pt>
                <c:pt idx="23">
                  <c:v>46.7</c:v>
                </c:pt>
                <c:pt idx="24">
                  <c:v>47.7</c:v>
                </c:pt>
                <c:pt idx="25">
                  <c:v>47.7</c:v>
                </c:pt>
                <c:pt idx="26">
                  <c:v>48.7</c:v>
                </c:pt>
                <c:pt idx="27">
                  <c:v>48.900000000000013</c:v>
                </c:pt>
                <c:pt idx="28">
                  <c:v>49</c:v>
                </c:pt>
                <c:pt idx="29">
                  <c:v>51.7</c:v>
                </c:pt>
                <c:pt idx="30">
                  <c:v>52.7</c:v>
                </c:pt>
                <c:pt idx="31">
                  <c:v>54</c:v>
                </c:pt>
              </c:numCache>
            </c:numRef>
          </c:val>
          <c:extLst>
            <c:ext xmlns:c16="http://schemas.microsoft.com/office/drawing/2014/chart" uri="{C3380CC4-5D6E-409C-BE32-E72D297353CC}">
              <c16:uniqueId val="{00000000-B279-48FE-8980-61382C2A8BA3}"/>
            </c:ext>
          </c:extLst>
        </c:ser>
        <c:dLbls>
          <c:showLegendKey val="0"/>
          <c:showVal val="0"/>
          <c:showCatName val="0"/>
          <c:showSerName val="0"/>
          <c:showPercent val="0"/>
          <c:showBubbleSize val="0"/>
        </c:dLbls>
        <c:gapWidth val="39"/>
        <c:axId val="397724351"/>
        <c:axId val="397715615"/>
      </c:barChart>
      <c:catAx>
        <c:axId val="39772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97715615"/>
        <c:crosses val="autoZero"/>
        <c:auto val="1"/>
        <c:lblAlgn val="ctr"/>
        <c:lblOffset val="100"/>
        <c:noMultiLvlLbl val="0"/>
      </c:catAx>
      <c:valAx>
        <c:axId val="39771561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97724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322850419332979"/>
          <c:y val="3.547242824895195E-2"/>
          <c:w val="0.43198366637123897"/>
          <c:h val="0.90202119204625386"/>
        </c:manualLayout>
      </c:layout>
      <c:barChart>
        <c:barDir val="bar"/>
        <c:grouping val="clustered"/>
        <c:varyColors val="0"/>
        <c:ser>
          <c:idx val="0"/>
          <c:order val="0"/>
          <c:spPr>
            <a:solidFill>
              <a:schemeClr val="accent5">
                <a:lumMod val="75000"/>
              </a:schemeClr>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1-1C0D-4776-9AE7-C7381FC3ED94}"/>
              </c:ext>
            </c:extLst>
          </c:dPt>
          <c:dPt>
            <c:idx val="1"/>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3-1C0D-4776-9AE7-C7381FC3ED94}"/>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5-1C0D-4776-9AE7-C7381FC3ED94}"/>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1C0D-4776-9AE7-C7381FC3ED94}"/>
              </c:ext>
            </c:extLst>
          </c:dPt>
          <c:dPt>
            <c:idx val="5"/>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1C0D-4776-9AE7-C7381FC3ED94}"/>
              </c:ext>
            </c:extLst>
          </c:dPt>
          <c:dPt>
            <c:idx val="6"/>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B-1C0D-4776-9AE7-C7381FC3ED94}"/>
              </c:ext>
            </c:extLst>
          </c:dPt>
          <c:dPt>
            <c:idx val="7"/>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D-148C-4E0B-B086-31D1D5BBCEBD}"/>
              </c:ext>
            </c:extLst>
          </c:dPt>
          <c:dPt>
            <c:idx val="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D-1C0D-4776-9AE7-C7381FC3ED94}"/>
              </c:ext>
            </c:extLst>
          </c:dPt>
          <c:dPt>
            <c:idx val="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F-1C0D-4776-9AE7-C7381FC3ED94}"/>
              </c:ext>
            </c:extLst>
          </c:dPt>
          <c:dPt>
            <c:idx val="11"/>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3-1C0D-4776-9AE7-C7381FC3ED94}"/>
              </c:ext>
            </c:extLst>
          </c:dPt>
          <c:dPt>
            <c:idx val="12"/>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5-1C0D-4776-9AE7-C7381FC3ED94}"/>
              </c:ext>
            </c:extLst>
          </c:dPt>
          <c:dPt>
            <c:idx val="1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7-1C0D-4776-9AE7-C7381FC3ED94}"/>
              </c:ext>
            </c:extLst>
          </c:dPt>
          <c:dPt>
            <c:idx val="15"/>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9-148C-4E0B-B086-31D1D5BBCEBD}"/>
              </c:ext>
            </c:extLst>
          </c:dPt>
          <c:dPt>
            <c:idx val="16"/>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B-1C0D-4776-9AE7-C7381FC3ED94}"/>
              </c:ext>
            </c:extLst>
          </c:dPt>
          <c:dPt>
            <c:idx val="17"/>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D-1C0D-4776-9AE7-C7381FC3ED94}"/>
              </c:ext>
            </c:extLst>
          </c:dPt>
          <c:dPt>
            <c:idx val="19"/>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1F-148C-4E0B-B086-31D1D5BBCEBD}"/>
              </c:ext>
            </c:extLst>
          </c:dPt>
          <c:dPt>
            <c:idx val="2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1-1C0D-4776-9AE7-C7381FC3ED94}"/>
              </c:ext>
            </c:extLst>
          </c:dPt>
          <c:dPt>
            <c:idx val="21"/>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3-1C0D-4776-9AE7-C7381FC3ED94}"/>
              </c:ext>
            </c:extLst>
          </c:dPt>
          <c:dPt>
            <c:idx val="22"/>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5-1C0D-4776-9AE7-C7381FC3ED94}"/>
              </c:ext>
            </c:extLst>
          </c:dPt>
          <c:dPt>
            <c:idx val="2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7-148C-4E0B-B086-31D1D5BBCEBD}"/>
              </c:ext>
            </c:extLst>
          </c:dPt>
          <c:dPt>
            <c:idx val="25"/>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9-1C0D-4776-9AE7-C7381FC3ED94}"/>
              </c:ext>
            </c:extLst>
          </c:dPt>
          <c:dPt>
            <c:idx val="26"/>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B-1C0D-4776-9AE7-C7381FC3ED94}"/>
              </c:ext>
            </c:extLst>
          </c:dPt>
          <c:dPt>
            <c:idx val="27"/>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D-1C0D-4776-9AE7-C7381FC3ED94}"/>
              </c:ext>
            </c:extLst>
          </c:dPt>
          <c:dPt>
            <c:idx val="2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2F-148C-4E0B-B086-31D1D5BBCEBD}"/>
              </c:ext>
            </c:extLst>
          </c:dPt>
          <c:dPt>
            <c:idx val="31"/>
            <c:invertIfNegative val="0"/>
            <c:bubble3D val="0"/>
            <c:spPr>
              <a:solidFill>
                <a:schemeClr val="accent4"/>
              </a:solidFill>
              <a:ln>
                <a:noFill/>
              </a:ln>
              <a:effectLst/>
            </c:spPr>
            <c:extLst>
              <c:ext xmlns:c16="http://schemas.microsoft.com/office/drawing/2014/chart" uri="{C3380CC4-5D6E-409C-BE32-E72D297353CC}">
                <c16:uniqueId val="{00000031-148C-4E0B-B086-31D1D5BBCEBD}"/>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'Bottom-up approach'!$A$68:$B$99</c:f>
              <c:multiLvlStrCache>
                <c:ptCount val="32"/>
                <c:lvl>
                  <c:pt idx="0">
                    <c:v>Meaningful reduction in overall tax-free lump sum level</c:v>
                  </c:pt>
                  <c:pt idx="1">
                    <c:v>Phase out tax relief for private health insurance</c:v>
                  </c:pt>
                  <c:pt idx="2">
                    <c:v>Other</c:v>
                  </c:pt>
                  <c:pt idx="3">
                    <c:v>Determine USC rates by income level only </c:v>
                  </c:pt>
                  <c:pt idx="4">
                    <c:v>Extend PRSI to those over pension age for non-welfare income</c:v>
                  </c:pt>
                  <c:pt idx="5">
                    <c:v>Move all income to one employer's PRSI rate (now 11.05%)</c:v>
                  </c:pt>
                  <c:pt idx="6">
                    <c:v>Remove age-related Income Tax &amp; USC charges</c:v>
                  </c:pt>
                  <c:pt idx="7">
                    <c:v>Remove PRSI exemption on supplementary pension income </c:v>
                  </c:pt>
                  <c:pt idx="8">
                    <c:v>Apply lower employee PRSI rate on earnings &lt; €352/week</c:v>
                  </c:pt>
                  <c:pt idx="9">
                    <c:v>Align self-employed PRSI with employer's rate (now 11.05%)</c:v>
                  </c:pt>
                  <c:pt idx="10">
                    <c:v>Incomes</c:v>
                  </c:pt>
                  <c:pt idx="11">
                    <c:v>Equalise Excise Duty rates on auto-diesel and petrol</c:v>
                  </c:pt>
                  <c:pt idx="12">
                    <c:v>Reduce tax fossil fuel subsidies</c:v>
                  </c:pt>
                  <c:pt idx="13">
                    <c:v>Increase in the Carbon Tax to €100 per tonne CO2</c:v>
                  </c:pt>
                  <c:pt idx="14">
                    <c:v>Environmental</c:v>
                  </c:pt>
                  <c:pt idx="15">
                    <c:v>VAT rate 9% to 15%</c:v>
                  </c:pt>
                  <c:pt idx="16">
                    <c:v>VAT rate 13.5% to 15%</c:v>
                  </c:pt>
                  <c:pt idx="17">
                    <c:v>VAT rate 0% to 15%</c:v>
                  </c:pt>
                  <c:pt idx="18">
                    <c:v>VAT</c:v>
                  </c:pt>
                  <c:pt idx="19">
                    <c:v>Limit business/farm disposal relief to children</c:v>
                  </c:pt>
                  <c:pt idx="20">
                    <c:v>Reduce CAT reliefs for Agriculture &amp; Business</c:v>
                  </c:pt>
                  <c:pt idx="21">
                    <c:v>Bring CAT Group A threshold closer to B &amp; C</c:v>
                  </c:pt>
                  <c:pt idx="22">
                    <c:v>Asset transfers on death treated as CGT disposals</c:v>
                  </c:pt>
                  <c:pt idx="23">
                    <c:v>Restrict CGT Principal Private Residence Relief</c:v>
                  </c:pt>
                  <c:pt idx="24">
                    <c:v>Capital &amp; wealth</c:v>
                  </c:pt>
                  <c:pt idx="25">
                    <c:v>Remove discretion to reduce LPT</c:v>
                  </c:pt>
                  <c:pt idx="26">
                    <c:v>Allow Help to Buy scheme expire</c:v>
                  </c:pt>
                  <c:pt idx="27">
                    <c:v>Introduce site value tax</c:v>
                  </c:pt>
                  <c:pt idx="28">
                    <c:v>Increase Local Property Tax (LPT)</c:v>
                  </c:pt>
                  <c:pt idx="29">
                    <c:v>Property &amp; land</c:v>
                  </c:pt>
                  <c:pt idx="31">
                    <c:v>Total of measures that are assessed here</c:v>
                  </c:pt>
                </c:lvl>
                <c:lvl>
                  <c:pt idx="3">
                    <c:v> </c:v>
                  </c:pt>
                  <c:pt idx="11">
                    <c:v> </c:v>
                  </c:pt>
                  <c:pt idx="15">
                    <c:v> </c:v>
                  </c:pt>
                  <c:pt idx="19">
                    <c:v> </c:v>
                  </c:pt>
                  <c:pt idx="25">
                    <c:v> </c:v>
                  </c:pt>
                  <c:pt idx="30">
                    <c:v> </c:v>
                  </c:pt>
                </c:lvl>
              </c:multiLvlStrCache>
            </c:multiLvlStrRef>
          </c:cat>
          <c:val>
            <c:numRef>
              <c:f>'Bottom-up approach'!$D$68:$D$99</c:f>
              <c:numCache>
                <c:formatCode>0.0</c:formatCode>
                <c:ptCount val="32"/>
                <c:pt idx="0">
                  <c:v>7.2744466873988403E-2</c:v>
                </c:pt>
                <c:pt idx="1">
                  <c:v>0.12912142870132939</c:v>
                </c:pt>
                <c:pt idx="2">
                  <c:v>0.20186589557531781</c:v>
                </c:pt>
                <c:pt idx="3">
                  <c:v>2.6188008074635821E-2</c:v>
                </c:pt>
                <c:pt idx="4">
                  <c:v>2.0950406459708658E-2</c:v>
                </c:pt>
                <c:pt idx="5">
                  <c:v>4.8011348136832346E-2</c:v>
                </c:pt>
                <c:pt idx="6">
                  <c:v>7.1289577536508636E-2</c:v>
                </c:pt>
                <c:pt idx="7">
                  <c:v>7.2744466873988403E-2</c:v>
                </c:pt>
                <c:pt idx="8">
                  <c:v>0.17862240316113917</c:v>
                </c:pt>
                <c:pt idx="9">
                  <c:v>0.28206667030388999</c:v>
                </c:pt>
                <c:pt idx="10">
                  <c:v>0.69987288054670305</c:v>
                </c:pt>
                <c:pt idx="11">
                  <c:v>0.14767126775419645</c:v>
                </c:pt>
                <c:pt idx="12">
                  <c:v>0.2809391310673432</c:v>
                </c:pt>
                <c:pt idx="13">
                  <c:v>0.41316778771086143</c:v>
                </c:pt>
                <c:pt idx="14">
                  <c:v>0.841778186532401</c:v>
                </c:pt>
                <c:pt idx="15">
                  <c:v>0.10911670031098258</c:v>
                </c:pt>
                <c:pt idx="16">
                  <c:v>0.21987015112662991</c:v>
                </c:pt>
                <c:pt idx="17">
                  <c:v>0.58114746313775179</c:v>
                </c:pt>
                <c:pt idx="18">
                  <c:v>0.91013431457536431</c:v>
                </c:pt>
                <c:pt idx="19">
                  <c:v>3.6372233436994202E-2</c:v>
                </c:pt>
                <c:pt idx="20">
                  <c:v>4.4374124793132921E-2</c:v>
                </c:pt>
                <c:pt idx="21">
                  <c:v>0.10703828697172567</c:v>
                </c:pt>
                <c:pt idx="22">
                  <c:v>0.29097786749595361</c:v>
                </c:pt>
                <c:pt idx="23">
                  <c:v>0.40391948006503847</c:v>
                </c:pt>
                <c:pt idx="24">
                  <c:v>0.88268199276284487</c:v>
                </c:pt>
                <c:pt idx="25">
                  <c:v>2.7279175077745646E-2</c:v>
                </c:pt>
                <c:pt idx="26">
                  <c:v>3.6372233436994202E-2</c:v>
                </c:pt>
                <c:pt idx="27">
                  <c:v>0.67857414015640416</c:v>
                </c:pt>
                <c:pt idx="28">
                  <c:v>1.0521626093088252</c:v>
                </c:pt>
                <c:pt idx="29">
                  <c:v>1.7943881579799692</c:v>
                </c:pt>
                <c:pt idx="31">
                  <c:v>5.3307214279726001</c:v>
                </c:pt>
              </c:numCache>
            </c:numRef>
          </c:val>
          <c:extLst>
            <c:ext xmlns:c16="http://schemas.microsoft.com/office/drawing/2014/chart" uri="{C3380CC4-5D6E-409C-BE32-E72D297353CC}">
              <c16:uniqueId val="{00000030-1C0D-4776-9AE7-C7381FC3ED94}"/>
            </c:ext>
          </c:extLst>
        </c:ser>
        <c:dLbls>
          <c:showLegendKey val="0"/>
          <c:showVal val="0"/>
          <c:showCatName val="0"/>
          <c:showSerName val="0"/>
          <c:showPercent val="0"/>
          <c:showBubbleSize val="0"/>
        </c:dLbls>
        <c:gapWidth val="10"/>
        <c:axId val="1983877696"/>
        <c:axId val="1983886432"/>
      </c:barChart>
      <c:catAx>
        <c:axId val="1983877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83886432"/>
        <c:crosses val="autoZero"/>
        <c:auto val="1"/>
        <c:lblAlgn val="ctr"/>
        <c:lblOffset val="100"/>
        <c:noMultiLvlLbl val="0"/>
      </c:catAx>
      <c:valAx>
        <c:axId val="1983886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8387769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032630709089587"/>
          <c:y val="5.0925925925925923E-2"/>
          <c:w val="0.47420028858546026"/>
          <c:h val="0.78910465282748743"/>
        </c:manualLayout>
      </c:layout>
      <c:barChart>
        <c:barDir val="bar"/>
        <c:grouping val="clustered"/>
        <c:varyColors val="0"/>
        <c:ser>
          <c:idx val="0"/>
          <c:order val="0"/>
          <c:tx>
            <c:strRef>
              <c:f>'Top-down approach'!$F$76</c:f>
              <c:strCache>
                <c:ptCount val="1"/>
                <c:pt idx="0">
                  <c:v>Gap to EU median</c:v>
                </c:pt>
              </c:strCache>
            </c:strRef>
          </c:tx>
          <c:spPr>
            <a:solidFill>
              <a:srgbClr val="27819D"/>
            </a:solidFill>
            <a:ln>
              <a:noFill/>
            </a:ln>
            <a:effectLst/>
          </c:spPr>
          <c:invertIfNegative val="1"/>
          <c:cat>
            <c:strRef>
              <c:f>'Top-down approach'!$D$77:$D$90</c:f>
              <c:strCache>
                <c:ptCount val="14"/>
                <c:pt idx="0">
                  <c:v>Overall</c:v>
                </c:pt>
                <c:pt idx="1">
                  <c:v>Corporate: profits</c:v>
                </c:pt>
                <c:pt idx="2">
                  <c:v>Corporate: capital gains</c:v>
                </c:pt>
                <c:pt idx="3">
                  <c:v>Property</c:v>
                </c:pt>
                <c:pt idx="4">
                  <c:v>Net wealth</c:v>
                </c:pt>
                <c:pt idx="5">
                  <c:v>Estate, inheritance and gifts</c:v>
                </c:pt>
                <c:pt idx="6">
                  <c:v>Financial/capital transactions</c:v>
                </c:pt>
                <c:pt idx="7">
                  <c:v>VAT</c:v>
                </c:pt>
                <c:pt idx="8">
                  <c:v>Personal: income tax</c:v>
                </c:pt>
                <c:pt idx="9">
                  <c:v>Personal: capital gains</c:v>
                </c:pt>
                <c:pt idx="10">
                  <c:v>Social Security: Self-employed / non-employed</c:v>
                </c:pt>
                <c:pt idx="11">
                  <c:v>Social Security: Employees</c:v>
                </c:pt>
                <c:pt idx="12">
                  <c:v>Social Security: Employers</c:v>
                </c:pt>
                <c:pt idx="13">
                  <c:v>Combined personal and labour income</c:v>
                </c:pt>
              </c:strCache>
            </c:strRef>
          </c:cat>
          <c:val>
            <c:numRef>
              <c:f>'Top-down approach'!$F$77:$F$90</c:f>
              <c:numCache>
                <c:formatCode>0.0</c:formatCode>
                <c:ptCount val="14"/>
                <c:pt idx="0">
                  <c:v>2.974729030635487</c:v>
                </c:pt>
                <c:pt idx="1">
                  <c:v>-1.519654088527826</c:v>
                </c:pt>
                <c:pt idx="2">
                  <c:v>0</c:v>
                </c:pt>
                <c:pt idx="3">
                  <c:v>-0.17342326892415161</c:v>
                </c:pt>
                <c:pt idx="4">
                  <c:v>0</c:v>
                </c:pt>
                <c:pt idx="5">
                  <c:v>-0.214206765811252</c:v>
                </c:pt>
                <c:pt idx="6">
                  <c:v>-0.58104256035988167</c:v>
                </c:pt>
                <c:pt idx="7">
                  <c:v>0.63324699149646957</c:v>
                </c:pt>
                <c:pt idx="8">
                  <c:v>-2.3616667014653405</c:v>
                </c:pt>
                <c:pt idx="9">
                  <c:v>-0.50949152019588484</c:v>
                </c:pt>
                <c:pt idx="10">
                  <c:v>1.0383986741705262</c:v>
                </c:pt>
                <c:pt idx="11">
                  <c:v>1.9157542849821576</c:v>
                </c:pt>
                <c:pt idx="12">
                  <c:v>2.6613844098777619</c:v>
                </c:pt>
                <c:pt idx="13">
                  <c:v>3.2538706675651063</c:v>
                </c:pt>
              </c:numCache>
            </c:numRef>
          </c:val>
          <c:extLst>
            <c:ext xmlns:c14="http://schemas.microsoft.com/office/drawing/2007/8/2/chart" uri="{6F2FDCE9-48DA-4B69-8628-5D25D57E5C99}">
              <c14:invertSolidFillFmt>
                <c14:spPr xmlns:c14="http://schemas.microsoft.com/office/drawing/2007/8/2/chart">
                  <a:solidFill>
                    <a:srgbClr val="FCBCCB"/>
                  </a:solidFill>
                  <a:ln>
                    <a:noFill/>
                  </a:ln>
                  <a:effectLst/>
                </c14:spPr>
              </c14:invertSolidFillFmt>
            </c:ext>
            <c:ext xmlns:c16="http://schemas.microsoft.com/office/drawing/2014/chart" uri="{C3380CC4-5D6E-409C-BE32-E72D297353CC}">
              <c16:uniqueId val="{00000000-0718-49F2-815E-CE60C6EBC1E9}"/>
            </c:ext>
          </c:extLst>
        </c:ser>
        <c:dLbls>
          <c:showLegendKey val="0"/>
          <c:showVal val="0"/>
          <c:showCatName val="0"/>
          <c:showSerName val="0"/>
          <c:showPercent val="0"/>
          <c:showBubbleSize val="0"/>
        </c:dLbls>
        <c:gapWidth val="30"/>
        <c:overlap val="100"/>
        <c:axId val="1125302335"/>
        <c:axId val="1125303583"/>
      </c:barChart>
      <c:scatterChart>
        <c:scatterStyle val="lineMarker"/>
        <c:varyColors val="0"/>
        <c:ser>
          <c:idx val="1"/>
          <c:order val="1"/>
          <c:tx>
            <c:strRef>
              <c:f>'Top-down approach'!$G$76</c:f>
              <c:strCache>
                <c:ptCount val="1"/>
                <c:pt idx="0">
                  <c:v>Gap to EU 75th percentile</c:v>
                </c:pt>
              </c:strCache>
            </c:strRef>
          </c:tx>
          <c:spPr>
            <a:ln w="25400" cap="rnd">
              <a:noFill/>
              <a:round/>
            </a:ln>
            <a:effectLst/>
          </c:spPr>
          <c:marker>
            <c:symbol val="circle"/>
            <c:size val="3"/>
            <c:spPr>
              <a:solidFill>
                <a:schemeClr val="accent1"/>
              </a:solidFill>
              <a:ln w="9525">
                <a:noFill/>
              </a:ln>
              <a:effectLst/>
            </c:spPr>
          </c:marker>
          <c:xVal>
            <c:numRef>
              <c:f>'Top-down approach'!$G$77:$G$90</c:f>
              <c:numCache>
                <c:formatCode>0.0</c:formatCode>
                <c:ptCount val="14"/>
                <c:pt idx="0">
                  <c:v>6.7727290306354888</c:v>
                </c:pt>
                <c:pt idx="1">
                  <c:v>-0.60365408852782609</c:v>
                </c:pt>
                <c:pt idx="2">
                  <c:v>0</c:v>
                </c:pt>
                <c:pt idx="3">
                  <c:v>0.18157673107584837</c:v>
                </c:pt>
                <c:pt idx="4">
                  <c:v>8.4000000000000005E-2</c:v>
                </c:pt>
                <c:pt idx="5">
                  <c:v>-5.0206765811251997E-2</c:v>
                </c:pt>
                <c:pt idx="6">
                  <c:v>-0.29004256035988163</c:v>
                </c:pt>
                <c:pt idx="7">
                  <c:v>1.525246991496469</c:v>
                </c:pt>
                <c:pt idx="8">
                  <c:v>-0.42166670146534102</c:v>
                </c:pt>
                <c:pt idx="9">
                  <c:v>-0.50424152019588486</c:v>
                </c:pt>
                <c:pt idx="10">
                  <c:v>1.6123986741705261</c:v>
                </c:pt>
                <c:pt idx="11">
                  <c:v>3.9267542849821582</c:v>
                </c:pt>
                <c:pt idx="12">
                  <c:v>4.8223844098777615</c:v>
                </c:pt>
                <c:pt idx="13">
                  <c:v>6.7046206675651057</c:v>
                </c:pt>
              </c:numCache>
            </c:numRef>
          </c:xVal>
          <c:yVal>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yVal>
          <c:smooth val="0"/>
          <c:extLst>
            <c:ext xmlns:c16="http://schemas.microsoft.com/office/drawing/2014/chart" uri="{C3380CC4-5D6E-409C-BE32-E72D297353CC}">
              <c16:uniqueId val="{00000001-0718-49F2-815E-CE60C6EBC1E9}"/>
            </c:ext>
          </c:extLst>
        </c:ser>
        <c:dLbls>
          <c:showLegendKey val="0"/>
          <c:showVal val="0"/>
          <c:showCatName val="0"/>
          <c:showSerName val="0"/>
          <c:showPercent val="0"/>
          <c:showBubbleSize val="0"/>
        </c:dLbls>
        <c:axId val="359543423"/>
        <c:axId val="359538847"/>
      </c:scatterChart>
      <c:catAx>
        <c:axId val="1125302335"/>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25303583"/>
        <c:crosses val="autoZero"/>
        <c:auto val="1"/>
        <c:lblAlgn val="ctr"/>
        <c:lblOffset val="100"/>
        <c:noMultiLvlLbl val="0"/>
      </c:catAx>
      <c:valAx>
        <c:axId val="1125303583"/>
        <c:scaling>
          <c:orientation val="minMax"/>
          <c:max val="7"/>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25302335"/>
        <c:crosses val="autoZero"/>
        <c:crossBetween val="between"/>
        <c:majorUnit val="1"/>
      </c:valAx>
      <c:valAx>
        <c:axId val="359538847"/>
        <c:scaling>
          <c:orientation val="minMax"/>
          <c:max val="14.4"/>
          <c:min val="0.60000000000000009"/>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Futura Lt BT" panose="020B0402020204020303" pitchFamily="34" charset="0"/>
                <a:ea typeface="+mn-ea"/>
                <a:cs typeface="+mn-cs"/>
              </a:defRPr>
            </a:pPr>
            <a:endParaRPr lang="en-US"/>
          </a:p>
        </c:txPr>
        <c:crossAx val="359543423"/>
        <c:crosses val="max"/>
        <c:crossBetween val="midCat"/>
      </c:valAx>
      <c:valAx>
        <c:axId val="359543423"/>
        <c:scaling>
          <c:orientation val="minMax"/>
        </c:scaling>
        <c:delete val="1"/>
        <c:axPos val="b"/>
        <c:numFmt formatCode="0.0" sourceLinked="1"/>
        <c:majorTickMark val="out"/>
        <c:minorTickMark val="none"/>
        <c:tickLblPos val="nextTo"/>
        <c:crossAx val="359538847"/>
        <c:crosses val="autoZero"/>
        <c:crossBetween val="midCat"/>
      </c:valAx>
      <c:spPr>
        <a:noFill/>
        <a:ln>
          <a:noFill/>
        </a:ln>
        <a:effectLst/>
      </c:spPr>
    </c:plotArea>
    <c:legend>
      <c:legendPos val="b"/>
      <c:layout>
        <c:manualLayout>
          <c:xMode val="edge"/>
          <c:yMode val="edge"/>
          <c:x val="0.26468787143674055"/>
          <c:y val="0.91818124552612745"/>
          <c:w val="0.48123785469107433"/>
          <c:h val="8.18187544738725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tx1">
                  <a:lumMod val="50000"/>
                  <a:lumOff val="50000"/>
                </a:schemeClr>
              </a:solidFill>
              <a:ln w="9525">
                <a:noFill/>
              </a:ln>
              <a:effectLst/>
            </c:spPr>
          </c:marker>
          <c:dPt>
            <c:idx val="5"/>
            <c:marker>
              <c:symbol val="circle"/>
              <c:size val="5"/>
              <c:spPr>
                <a:solidFill>
                  <a:schemeClr val="accent3">
                    <a:lumMod val="75000"/>
                  </a:schemeClr>
                </a:solidFill>
                <a:ln w="9525">
                  <a:noFill/>
                </a:ln>
                <a:effectLst/>
              </c:spPr>
            </c:marker>
            <c:bubble3D val="0"/>
            <c:extLst>
              <c:ext xmlns:c16="http://schemas.microsoft.com/office/drawing/2014/chart" uri="{C3380CC4-5D6E-409C-BE32-E72D297353CC}">
                <c16:uniqueId val="{00000001-270F-4F51-8724-7878409C228F}"/>
              </c:ext>
            </c:extLst>
          </c:dPt>
          <c:xVal>
            <c:numRef>
              <c:f>'Gross earnings distribution'!$K$8:$K$13</c:f>
              <c:numCache>
                <c:formatCode>"€"#,##0</c:formatCode>
                <c:ptCount val="6"/>
                <c:pt idx="0">
                  <c:v>10000</c:v>
                </c:pt>
                <c:pt idx="1">
                  <c:v>12000</c:v>
                </c:pt>
                <c:pt idx="2">
                  <c:v>15000</c:v>
                </c:pt>
                <c:pt idx="3">
                  <c:v>17000</c:v>
                </c:pt>
                <c:pt idx="4">
                  <c:v>20000</c:v>
                </c:pt>
                <c:pt idx="5">
                  <c:v>18354.285714285714</c:v>
                </c:pt>
              </c:numCache>
            </c:numRef>
          </c:xVal>
          <c:yVal>
            <c:numRef>
              <c:f>'Gross earnings distribution'!$L$8:$L$13</c:f>
              <c:numCache>
                <c:formatCode>#,##0</c:formatCode>
                <c:ptCount val="6"/>
                <c:pt idx="0">
                  <c:v>444775</c:v>
                </c:pt>
                <c:pt idx="1">
                  <c:v>568285</c:v>
                </c:pt>
                <c:pt idx="2">
                  <c:v>768204</c:v>
                </c:pt>
                <c:pt idx="3">
                  <c:v>855605</c:v>
                </c:pt>
                <c:pt idx="4">
                  <c:v>983538</c:v>
                </c:pt>
                <c:pt idx="5">
                  <c:v>917883.43555959966</c:v>
                </c:pt>
              </c:numCache>
            </c:numRef>
          </c:yVal>
          <c:smooth val="0"/>
          <c:extLst>
            <c:ext xmlns:c16="http://schemas.microsoft.com/office/drawing/2014/chart" uri="{C3380CC4-5D6E-409C-BE32-E72D297353CC}">
              <c16:uniqueId val="{00000000-270F-4F51-8724-7878409C228F}"/>
            </c:ext>
          </c:extLst>
        </c:ser>
        <c:dLbls>
          <c:showLegendKey val="0"/>
          <c:showVal val="0"/>
          <c:showCatName val="0"/>
          <c:showSerName val="0"/>
          <c:showPercent val="0"/>
          <c:showBubbleSize val="0"/>
        </c:dLbls>
        <c:axId val="1125273215"/>
        <c:axId val="1125254495"/>
      </c:scatterChart>
      <c:valAx>
        <c:axId val="11252732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Gross earnings</a:t>
                </a:r>
              </a:p>
            </c:rich>
          </c:tx>
          <c:layout>
            <c:manualLayout>
              <c:xMode val="edge"/>
              <c:yMode val="edge"/>
              <c:x val="0.77339129483814528"/>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4495"/>
        <c:crosses val="autoZero"/>
        <c:crossBetween val="midCat"/>
      </c:valAx>
      <c:valAx>
        <c:axId val="1125254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No taxpayers</a:t>
                </a:r>
              </a:p>
            </c:rich>
          </c:tx>
          <c:layout>
            <c:manualLayout>
              <c:xMode val="edge"/>
              <c:yMode val="edge"/>
              <c:x val="1.6666666666666666E-2"/>
              <c:y val="3.517752989209681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732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tx1">
                  <a:lumMod val="50000"/>
                  <a:lumOff val="50000"/>
                </a:schemeClr>
              </a:solidFill>
              <a:ln w="9525">
                <a:noFill/>
              </a:ln>
              <a:effectLst/>
            </c:spPr>
          </c:marker>
          <c:dPt>
            <c:idx val="5"/>
            <c:marker>
              <c:symbol val="circle"/>
              <c:size val="5"/>
              <c:spPr>
                <a:solidFill>
                  <a:schemeClr val="accent3">
                    <a:lumMod val="75000"/>
                  </a:schemeClr>
                </a:solidFill>
                <a:ln w="9525">
                  <a:noFill/>
                </a:ln>
                <a:effectLst/>
              </c:spPr>
            </c:marker>
            <c:bubble3D val="0"/>
            <c:extLst>
              <c:ext xmlns:c16="http://schemas.microsoft.com/office/drawing/2014/chart" uri="{C3380CC4-5D6E-409C-BE32-E72D297353CC}">
                <c16:uniqueId val="{00000000-EF5B-449D-9C78-595382C6D995}"/>
              </c:ext>
            </c:extLst>
          </c:dPt>
          <c:xVal>
            <c:numRef>
              <c:f>'Gross earnings distribution'!$K$45:$K$50</c:f>
              <c:numCache>
                <c:formatCode>"€"#,##0</c:formatCode>
                <c:ptCount val="6"/>
                <c:pt idx="0">
                  <c:v>10000</c:v>
                </c:pt>
                <c:pt idx="1">
                  <c:v>12000</c:v>
                </c:pt>
                <c:pt idx="2">
                  <c:v>15000</c:v>
                </c:pt>
                <c:pt idx="3">
                  <c:v>17000</c:v>
                </c:pt>
                <c:pt idx="4">
                  <c:v>20000</c:v>
                </c:pt>
                <c:pt idx="5">
                  <c:v>18354.285714285714</c:v>
                </c:pt>
              </c:numCache>
            </c:numRef>
          </c:xVal>
          <c:yVal>
            <c:numRef>
              <c:f>'Gross earnings distribution'!$L$45:$L$50</c:f>
              <c:numCache>
                <c:formatCode>#,##0</c:formatCode>
                <c:ptCount val="6"/>
                <c:pt idx="0">
                  <c:v>579722</c:v>
                </c:pt>
                <c:pt idx="1">
                  <c:v>782091</c:v>
                </c:pt>
                <c:pt idx="2">
                  <c:v>1102941</c:v>
                </c:pt>
                <c:pt idx="3">
                  <c:v>1240338</c:v>
                </c:pt>
                <c:pt idx="4">
                  <c:v>1439014</c:v>
                </c:pt>
                <c:pt idx="5">
                  <c:v>1337822.4349772518</c:v>
                </c:pt>
              </c:numCache>
            </c:numRef>
          </c:yVal>
          <c:smooth val="0"/>
          <c:extLst>
            <c:ext xmlns:c16="http://schemas.microsoft.com/office/drawing/2014/chart" uri="{C3380CC4-5D6E-409C-BE32-E72D297353CC}">
              <c16:uniqueId val="{00000001-EF5B-449D-9C78-595382C6D995}"/>
            </c:ext>
          </c:extLst>
        </c:ser>
        <c:dLbls>
          <c:showLegendKey val="0"/>
          <c:showVal val="0"/>
          <c:showCatName val="0"/>
          <c:showSerName val="0"/>
          <c:showPercent val="0"/>
          <c:showBubbleSize val="0"/>
        </c:dLbls>
        <c:axId val="1125273215"/>
        <c:axId val="1125254495"/>
      </c:scatterChart>
      <c:valAx>
        <c:axId val="11252732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Gross earnings</a:t>
                </a:r>
              </a:p>
            </c:rich>
          </c:tx>
          <c:layout>
            <c:manualLayout>
              <c:xMode val="edge"/>
              <c:yMode val="edge"/>
              <c:x val="0.77339129483814528"/>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4495"/>
        <c:crosses val="autoZero"/>
        <c:crossBetween val="midCat"/>
      </c:valAx>
      <c:valAx>
        <c:axId val="1125254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No taxpayers</a:t>
                </a:r>
              </a:p>
            </c:rich>
          </c:tx>
          <c:layout>
            <c:manualLayout>
              <c:xMode val="edge"/>
              <c:yMode val="edge"/>
              <c:x val="1.6666666666666666E-2"/>
              <c:y val="3.517752989209681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732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797718</xdr:colOff>
      <xdr:row>227</xdr:row>
      <xdr:rowOff>169068</xdr:rowOff>
    </xdr:from>
    <xdr:to>
      <xdr:col>1</xdr:col>
      <xdr:colOff>5667375</xdr:colOff>
      <xdr:row>243</xdr:row>
      <xdr:rowOff>16668</xdr:rowOff>
    </xdr:to>
    <xdr:graphicFrame macro="">
      <xdr:nvGraphicFramePr>
        <xdr:cNvPr id="6" name="Chart 5">
          <a:extLst>
            <a:ext uri="{FF2B5EF4-FFF2-40B4-BE49-F238E27FC236}">
              <a16:creationId xmlns:a16="http://schemas.microsoft.com/office/drawing/2014/main" id="{E7DC5DD5-888E-12F7-2B53-9F3A45767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1138238</xdr:colOff>
      <xdr:row>69</xdr:row>
      <xdr:rowOff>161925</xdr:rowOff>
    </xdr:from>
    <xdr:to>
      <xdr:col>5</xdr:col>
      <xdr:colOff>4148138</xdr:colOff>
      <xdr:row>98</xdr:row>
      <xdr:rowOff>90487</xdr:rowOff>
    </xdr:to>
    <xdr:graphicFrame macro="">
      <xdr:nvGraphicFramePr>
        <xdr:cNvPr id="2" name="Chart 1">
          <a:extLst>
            <a:ext uri="{FF2B5EF4-FFF2-40B4-BE49-F238E27FC236}">
              <a16:creationId xmlns:a16="http://schemas.microsoft.com/office/drawing/2014/main" id="{5828D68E-2B91-C9BA-0FD2-DE0BFCCCC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0.11002</cdr:x>
      <cdr:y>0.02517</cdr:y>
    </cdr:from>
    <cdr:to>
      <cdr:x>0.32421</cdr:x>
      <cdr:y>0.23524</cdr:y>
    </cdr:to>
    <cdr:sp macro="" textlink="">
      <cdr:nvSpPr>
        <cdr:cNvPr id="2" name="TextBox 1">
          <a:extLst xmlns:a="http://schemas.openxmlformats.org/drawingml/2006/main">
            <a:ext uri="{FF2B5EF4-FFF2-40B4-BE49-F238E27FC236}">
              <a16:creationId xmlns:a16="http://schemas.microsoft.com/office/drawing/2014/main" id="{64B9B614-3060-B469-283A-2DEB0A0B0F78}"/>
            </a:ext>
          </a:extLst>
        </cdr:cNvPr>
        <cdr:cNvSpPr txBox="1"/>
      </cdr:nvSpPr>
      <cdr:spPr>
        <a:xfrm xmlns:a="http://schemas.openxmlformats.org/drawingml/2006/main">
          <a:off x="535782" y="69058"/>
          <a:ext cx="1042987" cy="576262"/>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4"/>
              </a:solidFill>
              <a:latin typeface="Futura Lt BT" panose="020B0402020204020303" pitchFamily="34" charset="0"/>
            </a:rPr>
            <a:t>Ireland 2023</a:t>
          </a:r>
        </a:p>
        <a:p xmlns:a="http://schemas.openxmlformats.org/drawingml/2006/main">
          <a:r>
            <a:rPr lang="en-IE" sz="800">
              <a:solidFill>
                <a:schemeClr val="accent4"/>
              </a:solidFill>
              <a:latin typeface="Futura Lt BT" panose="020B0402020204020303" pitchFamily="34" charset="0"/>
            </a:rPr>
            <a:t>(adjusted for windfall</a:t>
          </a:r>
          <a:r>
            <a:rPr lang="en-IE" sz="800" baseline="0">
              <a:solidFill>
                <a:schemeClr val="accent4"/>
              </a:solidFill>
              <a:latin typeface="Futura Lt BT" panose="020B0402020204020303" pitchFamily="34" charset="0"/>
            </a:rPr>
            <a:t> corporation tax)</a:t>
          </a:r>
          <a:endParaRPr lang="en-IE" sz="800">
            <a:solidFill>
              <a:schemeClr val="accent4"/>
            </a:solidFill>
            <a:latin typeface="Futura Lt BT" panose="020B0402020204020303" pitchFamily="34" charset="0"/>
          </a:endParaRPr>
        </a:p>
      </cdr:txBody>
    </cdr:sp>
  </cdr:relSizeAnchor>
  <cdr:relSizeAnchor xmlns:cdr="http://schemas.openxmlformats.org/drawingml/2006/chartDrawing">
    <cdr:from>
      <cdr:x>0.50807</cdr:x>
      <cdr:y>0</cdr:y>
    </cdr:from>
    <cdr:to>
      <cdr:x>0.64694</cdr:x>
      <cdr:y>0.24045</cdr:y>
    </cdr:to>
    <cdr:sp macro="" textlink="">
      <cdr:nvSpPr>
        <cdr:cNvPr id="3" name="TextBox 2">
          <a:extLst xmlns:a="http://schemas.openxmlformats.org/drawingml/2006/main">
            <a:ext uri="{FF2B5EF4-FFF2-40B4-BE49-F238E27FC236}">
              <a16:creationId xmlns:a16="http://schemas.microsoft.com/office/drawing/2014/main" id="{195D20A1-A019-A4A0-B845-900078F212CE}"/>
            </a:ext>
          </a:extLst>
        </cdr:cNvPr>
        <cdr:cNvSpPr txBox="1"/>
      </cdr:nvSpPr>
      <cdr:spPr>
        <a:xfrm xmlns:a="http://schemas.openxmlformats.org/drawingml/2006/main">
          <a:off x="2474119" y="0"/>
          <a:ext cx="676275" cy="659607"/>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4"/>
              </a:solidFill>
              <a:latin typeface="Futura Lt BT" panose="020B0402020204020303" pitchFamily="34" charset="0"/>
            </a:rPr>
            <a:t>Based on Commission measures estimated</a:t>
          </a:r>
        </a:p>
      </cdr:txBody>
    </cdr:sp>
  </cdr:relSizeAnchor>
  <cdr:relSizeAnchor xmlns:cdr="http://schemas.openxmlformats.org/drawingml/2006/chartDrawing">
    <cdr:from>
      <cdr:x>0.25183</cdr:x>
      <cdr:y>0.18837</cdr:y>
    </cdr:from>
    <cdr:to>
      <cdr:x>0.29389</cdr:x>
      <cdr:y>0.26997</cdr:y>
    </cdr:to>
    <cdr:cxnSp macro="">
      <cdr:nvCxnSpPr>
        <cdr:cNvPr id="5" name="Straight Arrow Connector 4">
          <a:extLst xmlns:a="http://schemas.openxmlformats.org/drawingml/2006/main">
            <a:ext uri="{FF2B5EF4-FFF2-40B4-BE49-F238E27FC236}">
              <a16:creationId xmlns:a16="http://schemas.microsoft.com/office/drawing/2014/main" id="{7F2850C7-D2CA-B10F-7739-CA4342C43823}"/>
            </a:ext>
          </a:extLst>
        </cdr:cNvPr>
        <cdr:cNvCxnSpPr/>
      </cdr:nvCxnSpPr>
      <cdr:spPr>
        <a:xfrm xmlns:a="http://schemas.openxmlformats.org/drawingml/2006/main">
          <a:off x="1226345" y="516732"/>
          <a:ext cx="204787" cy="223838"/>
        </a:xfrm>
        <a:prstGeom xmlns:a="http://schemas.openxmlformats.org/drawingml/2006/main" prst="straightConnector1">
          <a:avLst/>
        </a:prstGeom>
        <a:ln xmlns:a="http://schemas.openxmlformats.org/drawingml/2006/main">
          <a:solidFill>
            <a:schemeClr val="accent4"/>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0.59902</cdr:x>
      <cdr:y>0.171</cdr:y>
    </cdr:from>
    <cdr:to>
      <cdr:x>0.61369</cdr:x>
      <cdr:y>0.22135</cdr:y>
    </cdr:to>
    <cdr:cxnSp macro="">
      <cdr:nvCxnSpPr>
        <cdr:cNvPr id="7" name="Straight Arrow Connector 6">
          <a:extLst xmlns:a="http://schemas.openxmlformats.org/drawingml/2006/main">
            <a:ext uri="{FF2B5EF4-FFF2-40B4-BE49-F238E27FC236}">
              <a16:creationId xmlns:a16="http://schemas.microsoft.com/office/drawing/2014/main" id="{393B026A-3F69-C41A-DD58-73748245933D}"/>
            </a:ext>
          </a:extLst>
        </cdr:cNvPr>
        <cdr:cNvCxnSpPr/>
      </cdr:nvCxnSpPr>
      <cdr:spPr>
        <a:xfrm xmlns:a="http://schemas.openxmlformats.org/drawingml/2006/main">
          <a:off x="2917041" y="469099"/>
          <a:ext cx="71438" cy="138121"/>
        </a:xfrm>
        <a:prstGeom xmlns:a="http://schemas.openxmlformats.org/drawingml/2006/main" prst="straightConnector1">
          <a:avLst/>
        </a:prstGeom>
        <a:ln xmlns:a="http://schemas.openxmlformats.org/drawingml/2006/main">
          <a:solidFill>
            <a:schemeClr val="accent4"/>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0.35648</cdr:x>
      <cdr:y>0.03819</cdr:y>
    </cdr:from>
    <cdr:to>
      <cdr:x>0.49633</cdr:x>
      <cdr:y>0.28212</cdr:y>
    </cdr:to>
    <cdr:sp macro="" textlink="">
      <cdr:nvSpPr>
        <cdr:cNvPr id="9" name="TextBox 8">
          <a:extLst xmlns:a="http://schemas.openxmlformats.org/drawingml/2006/main">
            <a:ext uri="{FF2B5EF4-FFF2-40B4-BE49-F238E27FC236}">
              <a16:creationId xmlns:a16="http://schemas.microsoft.com/office/drawing/2014/main" id="{6E473474-1468-FFEC-65C6-0ECC6AE03BB0}"/>
            </a:ext>
          </a:extLst>
        </cdr:cNvPr>
        <cdr:cNvSpPr txBox="1"/>
      </cdr:nvSpPr>
      <cdr:spPr>
        <a:xfrm xmlns:a="http://schemas.openxmlformats.org/drawingml/2006/main">
          <a:off x="1735933" y="104775"/>
          <a:ext cx="681038" cy="669132"/>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4"/>
              </a:solidFill>
              <a:latin typeface="Futura Lt BT" panose="020B0402020204020303" pitchFamily="34" charset="0"/>
            </a:rPr>
            <a:t>Moving income tax and PRSI to EU median</a:t>
          </a:r>
        </a:p>
      </cdr:txBody>
    </cdr:sp>
  </cdr:relSizeAnchor>
  <cdr:relSizeAnchor xmlns:cdr="http://schemas.openxmlformats.org/drawingml/2006/chartDrawing">
    <cdr:from>
      <cdr:x>0.48362</cdr:x>
      <cdr:y>0.16406</cdr:y>
    </cdr:from>
    <cdr:to>
      <cdr:x>0.54425</cdr:x>
      <cdr:y>0.24219</cdr:y>
    </cdr:to>
    <cdr:cxnSp macro="">
      <cdr:nvCxnSpPr>
        <cdr:cNvPr id="10" name="Straight Arrow Connector 9">
          <a:extLst xmlns:a="http://schemas.openxmlformats.org/drawingml/2006/main">
            <a:ext uri="{FF2B5EF4-FFF2-40B4-BE49-F238E27FC236}">
              <a16:creationId xmlns:a16="http://schemas.microsoft.com/office/drawing/2014/main" id="{53DC34F7-48CA-F023-E956-C5C8420FC5FB}"/>
            </a:ext>
          </a:extLst>
        </cdr:cNvPr>
        <cdr:cNvCxnSpPr/>
      </cdr:nvCxnSpPr>
      <cdr:spPr>
        <a:xfrm xmlns:a="http://schemas.openxmlformats.org/drawingml/2006/main">
          <a:off x="2355064" y="450049"/>
          <a:ext cx="295268" cy="214321"/>
        </a:xfrm>
        <a:prstGeom xmlns:a="http://schemas.openxmlformats.org/drawingml/2006/main" prst="straightConnector1">
          <a:avLst/>
        </a:prstGeom>
        <a:ln xmlns:a="http://schemas.openxmlformats.org/drawingml/2006/main">
          <a:solidFill>
            <a:schemeClr val="accent4"/>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0.65281</cdr:x>
      <cdr:y>0</cdr:y>
    </cdr:from>
    <cdr:to>
      <cdr:x>0.82787</cdr:x>
      <cdr:y>0.2283</cdr:y>
    </cdr:to>
    <cdr:sp macro="" textlink="">
      <cdr:nvSpPr>
        <cdr:cNvPr id="14" name="TextBox 13">
          <a:extLst xmlns:a="http://schemas.openxmlformats.org/drawingml/2006/main">
            <a:ext uri="{FF2B5EF4-FFF2-40B4-BE49-F238E27FC236}">
              <a16:creationId xmlns:a16="http://schemas.microsoft.com/office/drawing/2014/main" id="{38906161-ACF1-4D87-FCDB-4C419BF56ECD}"/>
            </a:ext>
          </a:extLst>
        </cdr:cNvPr>
        <cdr:cNvSpPr txBox="1"/>
      </cdr:nvSpPr>
      <cdr:spPr>
        <a:xfrm xmlns:a="http://schemas.openxmlformats.org/drawingml/2006/main">
          <a:off x="3178970" y="0"/>
          <a:ext cx="852487" cy="62627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4"/>
              </a:solidFill>
              <a:latin typeface="Futura Lt BT" panose="020B0402020204020303" pitchFamily="34" charset="0"/>
            </a:rPr>
            <a:t>Moving</a:t>
          </a:r>
          <a:r>
            <a:rPr lang="en-IE" sz="800" baseline="0">
              <a:solidFill>
                <a:schemeClr val="accent4"/>
              </a:solidFill>
              <a:latin typeface="Futura Lt BT" panose="020B0402020204020303" pitchFamily="34" charset="0"/>
            </a:rPr>
            <a:t> income tax and PRSI to EU 75th percentile</a:t>
          </a:r>
          <a:endParaRPr lang="en-IE" sz="800">
            <a:solidFill>
              <a:schemeClr val="accent4"/>
            </a:solidFill>
            <a:latin typeface="Futura Lt BT" panose="020B0402020204020303" pitchFamily="34" charset="0"/>
          </a:endParaRPr>
        </a:p>
      </cdr:txBody>
    </cdr:sp>
  </cdr:relSizeAnchor>
  <cdr:relSizeAnchor xmlns:cdr="http://schemas.openxmlformats.org/drawingml/2006/chartDrawing">
    <cdr:from>
      <cdr:x>0.68411</cdr:x>
      <cdr:y>0.15538</cdr:y>
    </cdr:from>
    <cdr:to>
      <cdr:x>0.69487</cdr:x>
      <cdr:y>0.22135</cdr:y>
    </cdr:to>
    <cdr:cxnSp macro="">
      <cdr:nvCxnSpPr>
        <cdr:cNvPr id="22" name="Straight Arrow Connector 21">
          <a:extLst xmlns:a="http://schemas.openxmlformats.org/drawingml/2006/main">
            <a:ext uri="{FF2B5EF4-FFF2-40B4-BE49-F238E27FC236}">
              <a16:creationId xmlns:a16="http://schemas.microsoft.com/office/drawing/2014/main" id="{058C3DD3-3CA7-A993-B1B3-9219BF6FE9AD}"/>
            </a:ext>
          </a:extLst>
        </cdr:cNvPr>
        <cdr:cNvCxnSpPr/>
      </cdr:nvCxnSpPr>
      <cdr:spPr>
        <a:xfrm xmlns:a="http://schemas.openxmlformats.org/drawingml/2006/main" flipH="1">
          <a:off x="3331370" y="426238"/>
          <a:ext cx="52409" cy="180982"/>
        </a:xfrm>
        <a:prstGeom xmlns:a="http://schemas.openxmlformats.org/drawingml/2006/main" prst="straightConnector1">
          <a:avLst/>
        </a:prstGeom>
        <a:ln xmlns:a="http://schemas.openxmlformats.org/drawingml/2006/main">
          <a:solidFill>
            <a:schemeClr val="accent4"/>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75</xdr:row>
      <xdr:rowOff>0</xdr:rowOff>
    </xdr:from>
    <xdr:to>
      <xdr:col>16</xdr:col>
      <xdr:colOff>546418</xdr:colOff>
      <xdr:row>97</xdr:row>
      <xdr:rowOff>52070</xdr:rowOff>
    </xdr:to>
    <xdr:graphicFrame macro="">
      <xdr:nvGraphicFramePr>
        <xdr:cNvPr id="2" name="Chart 1">
          <a:extLst>
            <a:ext uri="{FF2B5EF4-FFF2-40B4-BE49-F238E27FC236}">
              <a16:creationId xmlns:a16="http://schemas.microsoft.com/office/drawing/2014/main" id="{441B37E9-3526-455A-BA4C-AC355F5AC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0.47359</cdr:x>
      <cdr:y>0.03809</cdr:y>
    </cdr:from>
    <cdr:to>
      <cdr:x>0.59101</cdr:x>
      <cdr:y>0.27989</cdr:y>
    </cdr:to>
    <cdr:sp macro="" textlink="">
      <cdr:nvSpPr>
        <cdr:cNvPr id="2" name="TextBox 2"/>
        <cdr:cNvSpPr txBox="1"/>
      </cdr:nvSpPr>
      <cdr:spPr>
        <a:xfrm xmlns:a="http://schemas.openxmlformats.org/drawingml/2006/main">
          <a:off x="2400430" y="99772"/>
          <a:ext cx="595152" cy="633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3"/>
              </a:solidFill>
              <a:latin typeface="Futura Lt BT" panose="020B0402020204020303" pitchFamily="34" charset="0"/>
            </a:rPr>
            <a:t>Lower </a:t>
          </a:r>
          <a:r>
            <a:rPr lang="en-IE" sz="800" baseline="0">
              <a:solidFill>
                <a:schemeClr val="accent3"/>
              </a:solidFill>
              <a:latin typeface="Futura Lt BT" panose="020B0402020204020303" pitchFamily="34" charset="0"/>
            </a:rPr>
            <a:t>yield than in Ireland</a:t>
          </a:r>
          <a:endParaRPr lang="en-IE" sz="800">
            <a:solidFill>
              <a:schemeClr val="accent3"/>
            </a:solidFill>
            <a:latin typeface="Futura Lt BT" panose="020B0402020204020303" pitchFamily="34" charset="0"/>
          </a:endParaRPr>
        </a:p>
      </cdr:txBody>
    </cdr:sp>
  </cdr:relSizeAnchor>
  <cdr:relSizeAnchor xmlns:cdr="http://schemas.openxmlformats.org/drawingml/2006/chartDrawing">
    <cdr:from>
      <cdr:x>0.47691</cdr:x>
      <cdr:y>0.18686</cdr:y>
    </cdr:from>
    <cdr:to>
      <cdr:x>0.59724</cdr:x>
      <cdr:y>0.18686</cdr:y>
    </cdr:to>
    <cdr:cxnSp macro="">
      <cdr:nvCxnSpPr>
        <cdr:cNvPr id="3" name="Straight Arrow Connector 2">
          <a:extLst xmlns:a="http://schemas.openxmlformats.org/drawingml/2006/main">
            <a:ext uri="{FF2B5EF4-FFF2-40B4-BE49-F238E27FC236}">
              <a16:creationId xmlns:a16="http://schemas.microsoft.com/office/drawing/2014/main" id="{7B2271EE-7689-82AF-5DA1-E1A1CFCD63A6}"/>
            </a:ext>
          </a:extLst>
        </cdr:cNvPr>
        <cdr:cNvCxnSpPr/>
      </cdr:nvCxnSpPr>
      <cdr:spPr>
        <a:xfrm xmlns:a="http://schemas.openxmlformats.org/drawingml/2006/main" flipH="1">
          <a:off x="2343344" y="755471"/>
          <a:ext cx="591257" cy="0"/>
        </a:xfrm>
        <a:prstGeom xmlns:a="http://schemas.openxmlformats.org/drawingml/2006/main" prst="straightConnector1">
          <a:avLst/>
        </a:prstGeom>
        <a:ln xmlns:a="http://schemas.openxmlformats.org/drawingml/2006/main">
          <a:solidFill>
            <a:schemeClr val="accent3"/>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0.82236</cdr:x>
      <cdr:y>0.39861</cdr:y>
    </cdr:from>
    <cdr:to>
      <cdr:x>0.93979</cdr:x>
      <cdr:y>0.6404</cdr:y>
    </cdr:to>
    <cdr:sp macro="" textlink="">
      <cdr:nvSpPr>
        <cdr:cNvPr id="4" name="TextBox 1"/>
        <cdr:cNvSpPr txBox="1"/>
      </cdr:nvSpPr>
      <cdr:spPr>
        <a:xfrm xmlns:a="http://schemas.openxmlformats.org/drawingml/2006/main">
          <a:off x="4168170" y="1044098"/>
          <a:ext cx="595203" cy="6333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5"/>
              </a:solidFill>
              <a:latin typeface="Futura Lt BT" panose="020B0402020204020303" pitchFamily="34" charset="0"/>
            </a:rPr>
            <a:t>Higher</a:t>
          </a:r>
          <a:r>
            <a:rPr lang="en-IE" sz="800" baseline="0">
              <a:solidFill>
                <a:schemeClr val="accent5"/>
              </a:solidFill>
              <a:latin typeface="Futura Lt BT" panose="020B0402020204020303" pitchFamily="34" charset="0"/>
            </a:rPr>
            <a:t> yield than in Ireland</a:t>
          </a:r>
          <a:endParaRPr lang="en-IE" sz="800">
            <a:solidFill>
              <a:schemeClr val="accent5"/>
            </a:solidFill>
            <a:latin typeface="Futura Lt BT" panose="020B0402020204020303" pitchFamily="34" charset="0"/>
          </a:endParaRPr>
        </a:p>
      </cdr:txBody>
    </cdr:sp>
  </cdr:relSizeAnchor>
  <cdr:relSizeAnchor xmlns:cdr="http://schemas.openxmlformats.org/drawingml/2006/chartDrawing">
    <cdr:from>
      <cdr:x>0.82626</cdr:x>
      <cdr:y>0.55271</cdr:y>
    </cdr:from>
    <cdr:to>
      <cdr:x>0.94659</cdr:x>
      <cdr:y>0.55271</cdr:y>
    </cdr:to>
    <cdr:cxnSp macro="">
      <cdr:nvCxnSpPr>
        <cdr:cNvPr id="5" name="Straight Arrow Connector 4">
          <a:extLst xmlns:a="http://schemas.openxmlformats.org/drawingml/2006/main">
            <a:ext uri="{FF2B5EF4-FFF2-40B4-BE49-F238E27FC236}">
              <a16:creationId xmlns:a16="http://schemas.microsoft.com/office/drawing/2014/main" id="{03A085A4-5D0F-7C12-4572-FF4ABDA6CE50}"/>
            </a:ext>
          </a:extLst>
        </cdr:cNvPr>
        <cdr:cNvCxnSpPr/>
      </cdr:nvCxnSpPr>
      <cdr:spPr>
        <a:xfrm xmlns:a="http://schemas.openxmlformats.org/drawingml/2006/main">
          <a:off x="4059943" y="2234620"/>
          <a:ext cx="591257" cy="0"/>
        </a:xfrm>
        <a:prstGeom xmlns:a="http://schemas.openxmlformats.org/drawingml/2006/main" prst="straightConnector1">
          <a:avLst/>
        </a:prstGeom>
        <a:ln xmlns:a="http://schemas.openxmlformats.org/drawingml/2006/main">
          <a:solidFill>
            <a:schemeClr val="accent5"/>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13</xdr:col>
      <xdr:colOff>45243</xdr:colOff>
      <xdr:row>9</xdr:row>
      <xdr:rowOff>111918</xdr:rowOff>
    </xdr:from>
    <xdr:to>
      <xdr:col>20</xdr:col>
      <xdr:colOff>83343</xdr:colOff>
      <xdr:row>24</xdr:row>
      <xdr:rowOff>140493</xdr:rowOff>
    </xdr:to>
    <xdr:graphicFrame macro="">
      <xdr:nvGraphicFramePr>
        <xdr:cNvPr id="3" name="Chart 2">
          <a:extLst>
            <a:ext uri="{FF2B5EF4-FFF2-40B4-BE49-F238E27FC236}">
              <a16:creationId xmlns:a16="http://schemas.microsoft.com/office/drawing/2014/main" id="{D8B1543A-F52B-E4B1-089E-B5A3564C21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45243</xdr:colOff>
      <xdr:row>46</xdr:row>
      <xdr:rowOff>111918</xdr:rowOff>
    </xdr:from>
    <xdr:to>
      <xdr:col>20</xdr:col>
      <xdr:colOff>83343</xdr:colOff>
      <xdr:row>61</xdr:row>
      <xdr:rowOff>140493</xdr:rowOff>
    </xdr:to>
    <xdr:graphicFrame macro="">
      <xdr:nvGraphicFramePr>
        <xdr:cNvPr id="4" name="Chart 3">
          <a:extLst>
            <a:ext uri="{FF2B5EF4-FFF2-40B4-BE49-F238E27FC236}">
              <a16:creationId xmlns:a16="http://schemas.microsoft.com/office/drawing/2014/main" id="{B2A60484-E5B3-4187-B678-FD5137435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114301</xdr:colOff>
      <xdr:row>1</xdr:row>
      <xdr:rowOff>177201</xdr:rowOff>
    </xdr:from>
    <xdr:to>
      <xdr:col>9</xdr:col>
      <xdr:colOff>52389</xdr:colOff>
      <xdr:row>19</xdr:row>
      <xdr:rowOff>171482</xdr:rowOff>
    </xdr:to>
    <xdr:pic>
      <xdr:nvPicPr>
        <xdr:cNvPr id="2" name="Picture 1">
          <a:extLst>
            <a:ext uri="{FF2B5EF4-FFF2-40B4-BE49-F238E27FC236}">
              <a16:creationId xmlns:a16="http://schemas.microsoft.com/office/drawing/2014/main" id="{A1F73126-F9CF-413E-DD51-A215FB3BD3C1}"/>
            </a:ext>
          </a:extLst>
        </xdr:cNvPr>
        <xdr:cNvPicPr>
          <a:picLocks noChangeAspect="1"/>
        </xdr:cNvPicPr>
      </xdr:nvPicPr>
      <xdr:blipFill>
        <a:blip xmlns:r="http://schemas.openxmlformats.org/officeDocument/2006/relationships" r:embed="rId1"/>
        <a:stretch>
          <a:fillRect/>
        </a:stretch>
      </xdr:blipFill>
      <xdr:spPr>
        <a:xfrm>
          <a:off x="762001" y="358176"/>
          <a:ext cx="5119688" cy="32518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die Casey" id="{57105788-1482-4FDB-9DB1-5220A008C94B}" userId="S::eddie.casey@fiscalcouncil.ie::9275ed3d-ad48-42c5-ab01-097bbbdbaeb2" providerId="AD"/>
</personList>
</file>

<file path=xl/theme/theme1.xml><?xml version="1.0" encoding="utf-8"?>
<a:theme xmlns:a="http://schemas.openxmlformats.org/drawingml/2006/main" name="Office Theme">
  <a:themeElements>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2-11-08T17:14:04.77" personId="{57105788-1482-4FDB-9DB1-5220A008C94B}" id="{EDAFA4DE-A21E-40DD-99FD-2A6CDF90856D}">
    <text>Actual average over past five decades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gov.ie/en/publication/6cb6d-report-of-the-commission-on-pensions/" TargetMode="External"/><Relationship Id="rId2" Type="http://schemas.openxmlformats.org/officeDocument/2006/relationships/hyperlink" Target="https://taxfoundation.org/cigarette-tax-europe-2022/" TargetMode="External"/><Relationship Id="rId1" Type="http://schemas.openxmlformats.org/officeDocument/2006/relationships/hyperlink" Target="https://assets.gov.ie/180836/1bdfb0b3-c4aa-42f5-9771-d5342f46b4ed.pdf" TargetMode="External"/><Relationship Id="rId5" Type="http://schemas.openxmlformats.org/officeDocument/2006/relationships/drawing" Target="../drawings/drawing1.xml"/><Relationship Id="rId4" Type="http://schemas.openxmlformats.org/officeDocument/2006/relationships/hyperlink" Target="https://www.gov.ie/en/publication/6cb6d-report-of-the-commission-on-pension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localhost/OECDStat_Metadata/ShowMetadata.ashx?Dataset=REV&amp;Coords=%5bGOV%5d.%5bNES%5d,%5bVAR%5d.%5bTAXGDP%5d,%5bYEA%5d.%5b2019%5d,%5bCOU%5d.%5bCZE%5d&amp;ShowOnWeb=true" TargetMode="External"/><Relationship Id="rId18" Type="http://schemas.openxmlformats.org/officeDocument/2006/relationships/hyperlink" Target="http://localhost/OECDStat_Metadata/ShowMetadata.ashx?Dataset=REV&amp;Coords=%5bCOU%5d.%5bDEU%5d&amp;ShowOnWeb=true&amp;Lang=en" TargetMode="External"/><Relationship Id="rId26" Type="http://schemas.openxmlformats.org/officeDocument/2006/relationships/hyperlink" Target="http://localhost/OECDStat_Metadata/ShowMetadata.ashx?Dataset=REV&amp;Coords=%5bGOV%5d.%5bNES%5d,%5bVAR%5d.%5bTAXGDP%5d,%5bYEA%5d.%5b2019%5d,%5bCOU%5d.%5bITA%5d&amp;ShowOnWeb=true" TargetMode="External"/><Relationship Id="rId39" Type="http://schemas.openxmlformats.org/officeDocument/2006/relationships/hyperlink" Target="http://localhost/OECDStat_Metadata/ShowMetadata.ashx?Dataset=REV&amp;Coords=%5bGOV%5d.%5bNES%5d,%5bVAR%5d.%5bTAXGDP%5d,%5bYEA%5d.%5b2019%5d,%5bCOU%5d.%5bSVN%5d&amp;ShowOnWeb=true" TargetMode="External"/><Relationship Id="rId21" Type="http://schemas.openxmlformats.org/officeDocument/2006/relationships/hyperlink" Target="http://localhost/OECDStat_Metadata/ShowMetadata.ashx?Dataset=REV&amp;Coords=%5bGOV%5d.%5bNES%5d,%5bVAR%5d.%5bTAXGDP%5d,%5bYEA%5d.%5b2019%5d,%5bCOU%5d.%5bHUN%5d&amp;ShowOnWeb=true" TargetMode="External"/><Relationship Id="rId34" Type="http://schemas.openxmlformats.org/officeDocument/2006/relationships/hyperlink" Target="http://localhost/OECDStat_Metadata/ShowMetadata.ashx?Dataset=REV&amp;Coords=%5bGOV%5d.%5bNES%5d,%5bVAR%5d.%5bTAXGDP%5d,%5bYEA%5d.%5b2019%5d,%5bCOU%5d.%5bNZL%5d&amp;ShowOnWeb=true" TargetMode="External"/><Relationship Id="rId42" Type="http://schemas.openxmlformats.org/officeDocument/2006/relationships/hyperlink" Target="http://localhost/OECDStat_Metadata/ShowMetadata.ashx?Dataset=REV&amp;Coords=%5bGOV%5d.%5bNES%5d,%5bVAR%5d.%5bTAXGDP%5d,%5bYEA%5d.%5b2019%5d,%5bCOU%5d.%5bCHE%5d&amp;ShowOnWeb=true" TargetMode="External"/><Relationship Id="rId47" Type="http://schemas.openxmlformats.org/officeDocument/2006/relationships/hyperlink" Target="https://stats-3.oecd.org/" TargetMode="External"/><Relationship Id="rId7" Type="http://schemas.openxmlformats.org/officeDocument/2006/relationships/hyperlink" Target="http://localhost/OECDStat_Metadata/ShowMetadata.ashx?Dataset=REV&amp;Coords=%5bGOV%5d.%5bNES%5d,%5bVAR%5d.%5bTAXGDP%5d,%5bYEA%5d.%5b2019%5d,%5bCOU%5d.%5bAUT%5d&amp;ShowOnWeb=true" TargetMode="External"/><Relationship Id="rId2" Type="http://schemas.openxmlformats.org/officeDocument/2006/relationships/hyperlink" Target="http://localhost/OECDStat_Metadata/ShowMetadata.ashx?Dataset=REV&amp;Coords=%5bGOV%5d&amp;ShowOnWeb=true&amp;Lang=en" TargetMode="External"/><Relationship Id="rId16" Type="http://schemas.openxmlformats.org/officeDocument/2006/relationships/hyperlink" Target="http://localhost/OECDStat_Metadata/ShowMetadata.ashx?Dataset=REV&amp;Coords=%5bGOV%5d.%5bNES%5d,%5bVAR%5d.%5bTAXGDP%5d,%5bYEA%5d.%5b2019%5d,%5bCOU%5d.%5bFIN%5d&amp;ShowOnWeb=true" TargetMode="External"/><Relationship Id="rId29" Type="http://schemas.openxmlformats.org/officeDocument/2006/relationships/hyperlink" Target="http://localhost/OECDStat_Metadata/ShowMetadata.ashx?Dataset=REV&amp;Coords=%5bGOV%5d.%5bNES%5d,%5bVAR%5d.%5bTAXGDP%5d,%5bYEA%5d.%5b2019%5d,%5bCOU%5d.%5bLVA%5d&amp;ShowOnWeb=true" TargetMode="External"/><Relationship Id="rId11" Type="http://schemas.openxmlformats.org/officeDocument/2006/relationships/hyperlink" Target="http://localhost/OECDStat_Metadata/ShowMetadata.ashx?Dataset=REV&amp;Coords=%5bGOV%5d.%5bNES%5d,%5bVAR%5d.%5bTAXGDP%5d,%5bYEA%5d.%5b2019%5d,%5bCOU%5d.%5bCOL%5d&amp;ShowOnWeb=true" TargetMode="External"/><Relationship Id="rId24" Type="http://schemas.openxmlformats.org/officeDocument/2006/relationships/hyperlink" Target="http://localhost/OECDStat_Metadata/ShowMetadata.ashx?Dataset=REV&amp;Coords=%5bCOU%5d.%5bISR%5d&amp;ShowOnWeb=true&amp;Lang=en" TargetMode="External"/><Relationship Id="rId32" Type="http://schemas.openxmlformats.org/officeDocument/2006/relationships/hyperlink" Target="http://localhost/OECDStat_Metadata/ShowMetadata.ashx?Dataset=REV&amp;Coords=%5bGOV%5d.%5bNES%5d,%5bVAR%5d.%5bTAXGDP%5d,%5bYEA%5d.%5b2019%5d,%5bCOU%5d.%5bMEX%5d&amp;ShowOnWeb=true" TargetMode="External"/><Relationship Id="rId37" Type="http://schemas.openxmlformats.org/officeDocument/2006/relationships/hyperlink" Target="http://localhost/OECDStat_Metadata/ShowMetadata.ashx?Dataset=REV&amp;Coords=%5bGOV%5d.%5bNES%5d,%5bVAR%5d.%5bTAXGDP%5d,%5bYEA%5d.%5b2019%5d,%5bCOU%5d.%5bPRT%5d&amp;ShowOnWeb=true" TargetMode="External"/><Relationship Id="rId40" Type="http://schemas.openxmlformats.org/officeDocument/2006/relationships/hyperlink" Target="http://localhost/OECDStat_Metadata/ShowMetadata.ashx?Dataset=REV&amp;Coords=%5bGOV%5d.%5bNES%5d,%5bVAR%5d.%5bTAXGDP%5d,%5bYEA%5d.%5b2019%5d,%5bCOU%5d.%5bESP%5d&amp;ShowOnWeb=true" TargetMode="External"/><Relationship Id="rId45" Type="http://schemas.openxmlformats.org/officeDocument/2006/relationships/hyperlink" Target="http://localhost/OECDStat_Metadata/ShowMetadata.ashx?Dataset=REV&amp;Coords=%5bGOV%5d.%5bNES%5d,%5bVAR%5d.%5bTAXGDP%5d,%5bYEA%5d.%5b2019%5d,%5bCOU%5d.%5bGBR%5d&amp;ShowOnWeb=true" TargetMode="External"/><Relationship Id="rId5" Type="http://schemas.openxmlformats.org/officeDocument/2006/relationships/hyperlink" Target="http://localhost/OECDStat_Metadata/ShowMetadata.ashx?Dataset=REV&amp;Coords=%5bTAX%5d&amp;ShowOnWeb=true&amp;Lang=en" TargetMode="External"/><Relationship Id="rId15" Type="http://schemas.openxmlformats.org/officeDocument/2006/relationships/hyperlink" Target="http://localhost/OECDStat_Metadata/ShowMetadata.ashx?Dataset=REV&amp;Coords=%5bGOV%5d.%5bNES%5d,%5bVAR%5d.%5bTAXGDP%5d,%5bYEA%5d.%5b2019%5d,%5bCOU%5d.%5bEST%5d&amp;ShowOnWeb=true" TargetMode="External"/><Relationship Id="rId23" Type="http://schemas.openxmlformats.org/officeDocument/2006/relationships/hyperlink" Target="http://localhost/OECDStat_Metadata/ShowMetadata.ashx?Dataset=REV&amp;Coords=%5bGOV%5d.%5bNES%5d,%5bVAR%5d.%5bTAXGDP%5d,%5bYEA%5d.%5b2019%5d,%5bCOU%5d.%5bIRL%5d&amp;ShowOnWeb=true" TargetMode="External"/><Relationship Id="rId28" Type="http://schemas.openxmlformats.org/officeDocument/2006/relationships/hyperlink" Target="http://localhost/OECDStat_Metadata/ShowMetadata.ashx?Dataset=REV&amp;Coords=%5bGOV%5d.%5bNES%5d,%5bVAR%5d.%5bTAXGDP%5d,%5bYEA%5d.%5b2019%5d,%5bCOU%5d.%5bKOR%5d&amp;ShowOnWeb=true" TargetMode="External"/><Relationship Id="rId36" Type="http://schemas.openxmlformats.org/officeDocument/2006/relationships/hyperlink" Target="http://localhost/OECDStat_Metadata/ShowMetadata.ashx?Dataset=REV&amp;Coords=%5bGOV%5d.%5bNES%5d,%5bVAR%5d.%5bTAXGDP%5d,%5bYEA%5d.%5b2019%5d,%5bCOU%5d.%5bPOL%5d&amp;ShowOnWeb=true" TargetMode="External"/><Relationship Id="rId49" Type="http://schemas.openxmlformats.org/officeDocument/2006/relationships/drawing" Target="../drawings/drawing3.xml"/><Relationship Id="rId10" Type="http://schemas.openxmlformats.org/officeDocument/2006/relationships/hyperlink" Target="http://localhost/OECDStat_Metadata/ShowMetadata.ashx?Dataset=REV&amp;Coords=%5bGOV%5d.%5bNES%5d,%5bVAR%5d.%5bTAXGDP%5d,%5bYEA%5d.%5b2019%5d,%5bCOU%5d.%5bCHL%5d&amp;ShowOnWeb=true" TargetMode="External"/><Relationship Id="rId19" Type="http://schemas.openxmlformats.org/officeDocument/2006/relationships/hyperlink" Target="http://localhost/OECDStat_Metadata/ShowMetadata.ashx?Dataset=REV&amp;Coords=%5bGOV%5d.%5bNES%5d,%5bVAR%5d.%5bTAXGDP%5d,%5bYEA%5d.%5b2019%5d,%5bCOU%5d.%5bDEU%5d&amp;ShowOnWeb=true" TargetMode="External"/><Relationship Id="rId31" Type="http://schemas.openxmlformats.org/officeDocument/2006/relationships/hyperlink" Target="http://localhost/OECDStat_Metadata/ShowMetadata.ashx?Dataset=REV&amp;Coords=%5bGOV%5d.%5bNES%5d,%5bVAR%5d.%5bTAXGDP%5d,%5bYEA%5d.%5b2019%5d,%5bCOU%5d.%5bLUX%5d&amp;ShowOnWeb=true" TargetMode="External"/><Relationship Id="rId44" Type="http://schemas.openxmlformats.org/officeDocument/2006/relationships/hyperlink" Target="http://localhost/OECDStat_Metadata/ShowMetadata.ashx?Dataset=REV&amp;Coords=%5bCOU%5d.%5bGBR%5d&amp;ShowOnWeb=true&amp;Lang=en" TargetMode="External"/><Relationship Id="rId4" Type="http://schemas.openxmlformats.org/officeDocument/2006/relationships/hyperlink" Target="http://localhost/OECDStat_Metadata/ShowMetadata.ashx?Dataset=REV&amp;Coords=%5bVAR%5d.%5bTAXGDP%5d&amp;ShowOnWeb=true&amp;Lang=en" TargetMode="External"/><Relationship Id="rId9" Type="http://schemas.openxmlformats.org/officeDocument/2006/relationships/hyperlink" Target="http://localhost/OECDStat_Metadata/ShowMetadata.ashx?Dataset=REV&amp;Coords=%5bGOV%5d.%5bNES%5d,%5bVAR%5d.%5bTAXGDP%5d,%5bYEA%5d.%5b2019%5d,%5bCOU%5d.%5bCAN%5d&amp;ShowOnWeb=true" TargetMode="External"/><Relationship Id="rId14" Type="http://schemas.openxmlformats.org/officeDocument/2006/relationships/hyperlink" Target="http://localhost/OECDStat_Metadata/ShowMetadata.ashx?Dataset=REV&amp;Coords=%5bGOV%5d.%5bNES%5d,%5bVAR%5d.%5bTAXGDP%5d,%5bYEA%5d.%5b2019%5d,%5bCOU%5d.%5bDNK%5d&amp;ShowOnWeb=true" TargetMode="External"/><Relationship Id="rId22" Type="http://schemas.openxmlformats.org/officeDocument/2006/relationships/hyperlink" Target="http://localhost/OECDStat_Metadata/ShowMetadata.ashx?Dataset=REV&amp;Coords=%5bGOV%5d.%5bNES%5d,%5bVAR%5d.%5bTAXGDP%5d,%5bYEA%5d.%5b2019%5d,%5bCOU%5d.%5bISL%5d&amp;ShowOnWeb=true" TargetMode="External"/><Relationship Id="rId27" Type="http://schemas.openxmlformats.org/officeDocument/2006/relationships/hyperlink" Target="http://localhost/OECDStat_Metadata/ShowMetadata.ashx?Dataset=REV&amp;Coords=%5bGOV%5d.%5bNES%5d,%5bVAR%5d.%5bTAXGDP%5d,%5bYEA%5d.%5b2019%5d,%5bCOU%5d.%5bJPN%5d&amp;ShowOnWeb=true" TargetMode="External"/><Relationship Id="rId30" Type="http://schemas.openxmlformats.org/officeDocument/2006/relationships/hyperlink" Target="http://localhost/OECDStat_Metadata/ShowMetadata.ashx?Dataset=REV&amp;Coords=%5bGOV%5d.%5bNES%5d,%5bVAR%5d.%5bTAXGDP%5d,%5bYEA%5d.%5b2019%5d,%5bCOU%5d.%5bLTU%5d&amp;ShowOnWeb=true" TargetMode="External"/><Relationship Id="rId35" Type="http://schemas.openxmlformats.org/officeDocument/2006/relationships/hyperlink" Target="http://localhost/OECDStat_Metadata/ShowMetadata.ashx?Dataset=REV&amp;Coords=%5bGOV%5d.%5bNES%5d,%5bVAR%5d.%5bTAXGDP%5d,%5bYEA%5d.%5b2019%5d,%5bCOU%5d.%5bNOR%5d&amp;ShowOnWeb=true" TargetMode="External"/><Relationship Id="rId43" Type="http://schemas.openxmlformats.org/officeDocument/2006/relationships/hyperlink" Target="http://localhost/OECDStat_Metadata/ShowMetadata.ashx?Dataset=REV&amp;Coords=%5bGOV%5d.%5bNES%5d,%5bVAR%5d.%5bTAXGDP%5d,%5bYEA%5d.%5b2019%5d,%5bCOU%5d.%5bTUR%5d&amp;ShowOnWeb=true" TargetMode="External"/><Relationship Id="rId48" Type="http://schemas.openxmlformats.org/officeDocument/2006/relationships/printerSettings" Target="../printerSettings/printerSettings1.bin"/><Relationship Id="rId8" Type="http://schemas.openxmlformats.org/officeDocument/2006/relationships/hyperlink" Target="http://localhost/OECDStat_Metadata/ShowMetadata.ashx?Dataset=REV&amp;Coords=%5bGOV%5d.%5bNES%5d,%5bVAR%5d.%5bTAXGDP%5d,%5bYEA%5d.%5b2019%5d,%5bCOU%5d.%5bBEL%5d&amp;ShowOnWeb=true" TargetMode="External"/><Relationship Id="rId3" Type="http://schemas.openxmlformats.org/officeDocument/2006/relationships/hyperlink" Target="http://localhost/OECDStat_Metadata/ShowMetadata.ashx?Dataset=REV&amp;Coords=%5bVAR%5d&amp;ShowOnWeb=true&amp;Lang=en" TargetMode="External"/><Relationship Id="rId12" Type="http://schemas.openxmlformats.org/officeDocument/2006/relationships/hyperlink" Target="http://localhost/OECDStat_Metadata/ShowMetadata.ashx?Dataset=REV&amp;Coords=%5bGOV%5d.%5bNES%5d,%5bVAR%5d.%5bTAXGDP%5d,%5bYEA%5d.%5b2019%5d,%5bCOU%5d.%5bCRI%5d&amp;ShowOnWeb=true" TargetMode="External"/><Relationship Id="rId17" Type="http://schemas.openxmlformats.org/officeDocument/2006/relationships/hyperlink" Target="http://localhost/OECDStat_Metadata/ShowMetadata.ashx?Dataset=REV&amp;Coords=%5bGOV%5d.%5bNES%5d,%5bVAR%5d.%5bTAXGDP%5d,%5bYEA%5d.%5b2019%5d,%5bCOU%5d.%5bFRA%5d&amp;ShowOnWeb=true" TargetMode="External"/><Relationship Id="rId25" Type="http://schemas.openxmlformats.org/officeDocument/2006/relationships/hyperlink" Target="http://localhost/OECDStat_Metadata/ShowMetadata.ashx?Dataset=REV&amp;Coords=%5bGOV%5d.%5bNES%5d,%5bVAR%5d.%5bTAXGDP%5d,%5bYEA%5d.%5b2019%5d,%5bCOU%5d.%5bISR%5d&amp;ShowOnWeb=true" TargetMode="External"/><Relationship Id="rId33" Type="http://schemas.openxmlformats.org/officeDocument/2006/relationships/hyperlink" Target="http://localhost/OECDStat_Metadata/ShowMetadata.ashx?Dataset=REV&amp;Coords=%5bGOV%5d.%5bNES%5d,%5bVAR%5d.%5bTAXGDP%5d,%5bYEA%5d.%5b2019%5d,%5bCOU%5d.%5bNLD%5d&amp;ShowOnWeb=true" TargetMode="External"/><Relationship Id="rId38" Type="http://schemas.openxmlformats.org/officeDocument/2006/relationships/hyperlink" Target="http://localhost/OECDStat_Metadata/ShowMetadata.ashx?Dataset=REV&amp;Coords=%5bGOV%5d.%5bNES%5d,%5bVAR%5d.%5bTAXGDP%5d,%5bYEA%5d.%5b2019%5d,%5bCOU%5d.%5bSVK%5d&amp;ShowOnWeb=true" TargetMode="External"/><Relationship Id="rId46" Type="http://schemas.openxmlformats.org/officeDocument/2006/relationships/hyperlink" Target="http://localhost/OECDStat_Metadata/ShowMetadata.ashx?Dataset=REV&amp;Coords=%5bGOV%5d.%5bNES%5d,%5bVAR%5d.%5bTAXGDP%5d,%5bYEA%5d.%5b2019%5d,%5bCOU%5d.%5bUSA%5d&amp;ShowOnWeb=true" TargetMode="External"/><Relationship Id="rId20" Type="http://schemas.openxmlformats.org/officeDocument/2006/relationships/hyperlink" Target="http://localhost/OECDStat_Metadata/ShowMetadata.ashx?Dataset=REV&amp;Coords=%5bGOV%5d.%5bNES%5d,%5bVAR%5d.%5bTAXGDP%5d,%5bYEA%5d.%5b2019%5d,%5bCOU%5d.%5bGRC%5d&amp;ShowOnWeb=true" TargetMode="External"/><Relationship Id="rId41" Type="http://schemas.openxmlformats.org/officeDocument/2006/relationships/hyperlink" Target="http://localhost/OECDStat_Metadata/ShowMetadata.ashx?Dataset=REV&amp;Coords=%5bGOV%5d.%5bNES%5d,%5bVAR%5d.%5bTAXGDP%5d,%5bYEA%5d.%5b2019%5d,%5bCOU%5d.%5bSWE%5d&amp;ShowOnWeb=true" TargetMode="External"/><Relationship Id="rId1" Type="http://schemas.openxmlformats.org/officeDocument/2006/relationships/hyperlink" Target="http://localhost/OECDStat_Metadata/ShowMetadata.ashx?Dataset=REV&amp;ShowOnWeb=true&amp;Lang=en" TargetMode="External"/><Relationship Id="rId6" Type="http://schemas.openxmlformats.org/officeDocument/2006/relationships/hyperlink" Target="http://localhost/OECDStat_Metadata/ShowMetadata.ashx?Dataset=REV&amp;Coords=%5bGOV%5d.%5bNES%5d,%5bVAR%5d.%5bTAXGDP%5d,%5bYEA%5d.%5b2019%5d,%5bCOU%5d.%5bAUS%5d&amp;ShowOnWeb=tru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localhost/OECDStat_Metadata/ShowMetadata.ashx?Dataset=REV&amp;Coords=%5bGOV%5d.%5bNES%5d,%5bTAX%5d.%5b4110%5d,%5bVAR%5d.%5bTAXGDP%5d,%5bCOU%5d.%5bCRI%5d&amp;ShowOnWeb=true" TargetMode="External"/><Relationship Id="rId18" Type="http://schemas.openxmlformats.org/officeDocument/2006/relationships/hyperlink" Target="http://localhost/OECDStat_Metadata/ShowMetadata.ashx?Dataset=REV&amp;Coords=%5bGOV%5d.%5bNES%5d,%5bTAX%5d.%5b4110%5d,%5bVAR%5d.%5bTAXGDP%5d,%5bCOU%5d.%5bFRA%5d&amp;ShowOnWeb=true" TargetMode="External"/><Relationship Id="rId26" Type="http://schemas.openxmlformats.org/officeDocument/2006/relationships/hyperlink" Target="http://localhost/OECDStat_Metadata/ShowMetadata.ashx?Dataset=REV&amp;Coords=%5bCOU%5d.%5bISR%5d&amp;ShowOnWeb=true&amp;Lang=en" TargetMode="External"/><Relationship Id="rId39" Type="http://schemas.openxmlformats.org/officeDocument/2006/relationships/hyperlink" Target="http://localhost/OECDStat_Metadata/ShowMetadata.ashx?Dataset=REV&amp;Coords=%5bGOV%5d.%5bNES%5d,%5bTAX%5d.%5b4110%5d,%5bVAR%5d.%5bTAXGDP%5d,%5bCOU%5d.%5bNZL%5d&amp;ShowOnWeb=true" TargetMode="External"/><Relationship Id="rId21" Type="http://schemas.openxmlformats.org/officeDocument/2006/relationships/hyperlink" Target="http://localhost/OECDStat_Metadata/ShowMetadata.ashx?Dataset=REV&amp;Coords=%5bGOV%5d.%5bNES%5d,%5bTAX%5d.%5b4110%5d,%5bVAR%5d.%5bTAXGDP%5d,%5bCOU%5d.%5bGRC%5d&amp;ShowOnWeb=true" TargetMode="External"/><Relationship Id="rId34" Type="http://schemas.openxmlformats.org/officeDocument/2006/relationships/hyperlink" Target="http://localhost/OECDStat_Metadata/ShowMetadata.ashx?Dataset=REV&amp;Coords=%5bGOV%5d.%5bNES%5d,%5bTAX%5d.%5b4110%5d,%5bVAR%5d.%5bTAXGDP%5d,%5bCOU%5d.%5bLTU%5d&amp;ShowOnWeb=true" TargetMode="External"/><Relationship Id="rId42" Type="http://schemas.openxmlformats.org/officeDocument/2006/relationships/hyperlink" Target="http://localhost/OECDStat_Metadata/ShowMetadata.ashx?Dataset=REV&amp;Coords=%5bGOV%5d.%5bNES%5d,%5bTAX%5d.%5b4110%5d,%5bVAR%5d.%5bTAXGDP%5d,%5bCOU%5d.%5bPRT%5d&amp;ShowOnWeb=true" TargetMode="External"/><Relationship Id="rId47" Type="http://schemas.openxmlformats.org/officeDocument/2006/relationships/hyperlink" Target="http://localhost/OECDStat_Metadata/ShowMetadata.ashx?Dataset=REV&amp;Coords=%5bGOV%5d.%5bNES%5d,%5bTAX%5d.%5b4110%5d,%5bVAR%5d.%5bTAXGDP%5d,%5bCOU%5d.%5bCHE%5d&amp;ShowOnWeb=true" TargetMode="External"/><Relationship Id="rId50" Type="http://schemas.openxmlformats.org/officeDocument/2006/relationships/hyperlink" Target="http://localhost/OECDStat_Metadata/ShowMetadata.ashx?Dataset=REV&amp;Coords=%5bGOV%5d.%5bNES%5d,%5bTAX%5d.%5b4110%5d,%5bVAR%5d.%5bTAXGDP%5d,%5bCOU%5d.%5bGBR%5d&amp;ShowOnWeb=true" TargetMode="External"/><Relationship Id="rId7" Type="http://schemas.openxmlformats.org/officeDocument/2006/relationships/hyperlink" Target="http://localhost/OECDStat_Metadata/ShowMetadata.ashx?Dataset=REV&amp;Coords=%5bGOV%5d.%5bNES%5d,%5bTAX%5d.%5b4110%5d,%5bVAR%5d.%5bTAXGDP%5d,%5bCOU%5d.%5bAUS%5d&amp;ShowOnWeb=true" TargetMode="External"/><Relationship Id="rId2" Type="http://schemas.openxmlformats.org/officeDocument/2006/relationships/hyperlink" Target="http://localhost/OECDStat_Metadata/ShowMetadata.ashx?Dataset=REV&amp;Coords=%5bGOV%5d&amp;ShowOnWeb=true&amp;Lang=en" TargetMode="External"/><Relationship Id="rId16" Type="http://schemas.openxmlformats.org/officeDocument/2006/relationships/hyperlink" Target="http://localhost/OECDStat_Metadata/ShowMetadata.ashx?Dataset=REV&amp;Coords=%5bGOV%5d.%5bNES%5d,%5bTAX%5d.%5b4110%5d,%5bVAR%5d.%5bTAXGDP%5d,%5bCOU%5d.%5bEST%5d&amp;ShowOnWeb=true" TargetMode="External"/><Relationship Id="rId29" Type="http://schemas.openxmlformats.org/officeDocument/2006/relationships/hyperlink" Target="http://localhost/OECDStat_Metadata/ShowMetadata.ashx?Dataset=REV&amp;Coords=%5bGOV%5d.%5bNES%5d,%5bTAX%5d.%5b4110%5d,%5bVAR%5d.%5bTAXGDP%5d,%5bCOU%5d.%5bJPN%5d&amp;ShowOnWeb=true" TargetMode="External"/><Relationship Id="rId11" Type="http://schemas.openxmlformats.org/officeDocument/2006/relationships/hyperlink" Target="http://localhost/OECDStat_Metadata/ShowMetadata.ashx?Dataset=REV&amp;Coords=%5bGOV%5d.%5bNES%5d,%5bTAX%5d.%5b4110%5d,%5bVAR%5d.%5bTAXGDP%5d,%5bCOU%5d.%5bCHL%5d&amp;ShowOnWeb=true" TargetMode="External"/><Relationship Id="rId24" Type="http://schemas.openxmlformats.org/officeDocument/2006/relationships/hyperlink" Target="http://localhost/OECDStat_Metadata/ShowMetadata.ashx?Dataset=REV&amp;Coords=%5bGOV%5d.%5bNES%5d,%5bTAX%5d.%5b4110%5d,%5bVAR%5d.%5bTAXGDP%5d,%5bCOU%5d.%5bISL%5d,%5bYEA%5d.%5b2016%5d&amp;ShowOnWeb=true" TargetMode="External"/><Relationship Id="rId32" Type="http://schemas.openxmlformats.org/officeDocument/2006/relationships/hyperlink" Target="http://localhost/OECDStat_Metadata/ShowMetadata.ashx?Dataset=REV&amp;Coords=%5bGOV%5d.%5bNES%5d,%5bTAX%5d.%5b4110%5d,%5bVAR%5d.%5bTAXGDP%5d,%5bCOU%5d.%5bKOR%5d&amp;ShowOnWeb=true" TargetMode="External"/><Relationship Id="rId37" Type="http://schemas.openxmlformats.org/officeDocument/2006/relationships/hyperlink" Target="http://localhost/OECDStat_Metadata/ShowMetadata.ashx?Dataset=REV&amp;Coords=%5bGOV%5d.%5bNES%5d,%5bTAX%5d.%5b4110%5d,%5bVAR%5d.%5bTAXGDP%5d,%5bCOU%5d.%5bMEX%5d,%5bYEA%5d.%5b2019%5d&amp;ShowOnWeb=true" TargetMode="External"/><Relationship Id="rId40" Type="http://schemas.openxmlformats.org/officeDocument/2006/relationships/hyperlink" Target="http://localhost/OECDStat_Metadata/ShowMetadata.ashx?Dataset=REV&amp;Coords=%5bGOV%5d.%5bNES%5d,%5bTAX%5d.%5b4110%5d,%5bVAR%5d.%5bTAXGDP%5d,%5bCOU%5d.%5bNOR%5d&amp;ShowOnWeb=true" TargetMode="External"/><Relationship Id="rId45" Type="http://schemas.openxmlformats.org/officeDocument/2006/relationships/hyperlink" Target="http://localhost/OECDStat_Metadata/ShowMetadata.ashx?Dataset=REV&amp;Coords=%5bGOV%5d.%5bNES%5d,%5bTAX%5d.%5b4110%5d,%5bVAR%5d.%5bTAXGDP%5d,%5bCOU%5d.%5bESP%5d&amp;ShowOnWeb=true" TargetMode="External"/><Relationship Id="rId5" Type="http://schemas.openxmlformats.org/officeDocument/2006/relationships/hyperlink" Target="http://localhost/OECDStat_Metadata/ShowMetadata.ashx?Dataset=REV&amp;Coords=%5bVAR%5d.%5bTAXGDP%5d&amp;ShowOnWeb=true&amp;Lang=en" TargetMode="External"/><Relationship Id="rId15" Type="http://schemas.openxmlformats.org/officeDocument/2006/relationships/hyperlink" Target="http://localhost/OECDStat_Metadata/ShowMetadata.ashx?Dataset=REV&amp;Coords=%5bGOV%5d.%5bNES%5d,%5bTAX%5d.%5b4110%5d,%5bVAR%5d.%5bTAXGDP%5d,%5bCOU%5d.%5bDNK%5d&amp;ShowOnWeb=true" TargetMode="External"/><Relationship Id="rId23" Type="http://schemas.openxmlformats.org/officeDocument/2006/relationships/hyperlink" Target="http://localhost/OECDStat_Metadata/ShowMetadata.ashx?Dataset=REV&amp;Coords=%5bGOV%5d.%5bNES%5d,%5bTAX%5d.%5b4110%5d,%5bVAR%5d.%5bTAXGDP%5d,%5bCOU%5d.%5bISL%5d&amp;ShowOnWeb=true" TargetMode="External"/><Relationship Id="rId28" Type="http://schemas.openxmlformats.org/officeDocument/2006/relationships/hyperlink" Target="http://localhost/OECDStat_Metadata/ShowMetadata.ashx?Dataset=REV&amp;Coords=%5bGOV%5d.%5bNES%5d,%5bTAX%5d.%5b4110%5d,%5bVAR%5d.%5bTAXGDP%5d,%5bCOU%5d.%5bITA%5d&amp;ShowOnWeb=true" TargetMode="External"/><Relationship Id="rId36" Type="http://schemas.openxmlformats.org/officeDocument/2006/relationships/hyperlink" Target="http://localhost/OECDStat_Metadata/ShowMetadata.ashx?Dataset=REV&amp;Coords=%5bGOV%5d.%5bNES%5d,%5bTAX%5d.%5b4110%5d,%5bVAR%5d.%5bTAXGDP%5d,%5bCOU%5d.%5bMEX%5d&amp;ShowOnWeb=true" TargetMode="External"/><Relationship Id="rId49" Type="http://schemas.openxmlformats.org/officeDocument/2006/relationships/hyperlink" Target="http://localhost/OECDStat_Metadata/ShowMetadata.ashx?Dataset=REV&amp;Coords=%5bCOU%5d.%5bGBR%5d&amp;ShowOnWeb=true&amp;Lang=en" TargetMode="External"/><Relationship Id="rId10" Type="http://schemas.openxmlformats.org/officeDocument/2006/relationships/hyperlink" Target="http://localhost/OECDStat_Metadata/ShowMetadata.ashx?Dataset=REV&amp;Coords=%5bGOV%5d.%5bNES%5d,%5bTAX%5d.%5b4110%5d,%5bVAR%5d.%5bTAXGDP%5d,%5bCOU%5d.%5bCAN%5d&amp;ShowOnWeb=true" TargetMode="External"/><Relationship Id="rId19" Type="http://schemas.openxmlformats.org/officeDocument/2006/relationships/hyperlink" Target="http://localhost/OECDStat_Metadata/ShowMetadata.ashx?Dataset=REV&amp;Coords=%5bCOU%5d.%5bDEU%5d&amp;ShowOnWeb=true&amp;Lang=en" TargetMode="External"/><Relationship Id="rId31" Type="http://schemas.openxmlformats.org/officeDocument/2006/relationships/hyperlink" Target="http://localhost/OECDStat_Metadata/ShowMetadata.ashx?Dataset=REV&amp;Coords=%5bGOV%5d.%5bNES%5d,%5bTAX%5d.%5b4110%5d,%5bVAR%5d.%5bTAXGDP%5d,%5bCOU%5d.%5bJPN%5d,%5bYEA%5d.%5b2020%5d&amp;ShowOnWeb=true" TargetMode="External"/><Relationship Id="rId44" Type="http://schemas.openxmlformats.org/officeDocument/2006/relationships/hyperlink" Target="http://localhost/OECDStat_Metadata/ShowMetadata.ashx?Dataset=REV&amp;Coords=%5bGOV%5d.%5bNES%5d,%5bTAX%5d.%5b4110%5d,%5bVAR%5d.%5bTAXGDP%5d,%5bCOU%5d.%5bSVN%5d&amp;ShowOnWeb=true" TargetMode="External"/><Relationship Id="rId52" Type="http://schemas.openxmlformats.org/officeDocument/2006/relationships/hyperlink" Target="https://stats-3.oecd.org/" TargetMode="External"/><Relationship Id="rId4" Type="http://schemas.openxmlformats.org/officeDocument/2006/relationships/hyperlink" Target="http://localhost/OECDStat_Metadata/ShowMetadata.ashx?Dataset=REV&amp;Coords=%5bVAR%5d&amp;ShowOnWeb=true&amp;Lang=en" TargetMode="External"/><Relationship Id="rId9" Type="http://schemas.openxmlformats.org/officeDocument/2006/relationships/hyperlink" Target="http://localhost/OECDStat_Metadata/ShowMetadata.ashx?Dataset=REV&amp;Coords=%5bGOV%5d.%5bNES%5d,%5bTAX%5d.%5b4110%5d,%5bVAR%5d.%5bTAXGDP%5d,%5bCOU%5d.%5bBEL%5d&amp;ShowOnWeb=true" TargetMode="External"/><Relationship Id="rId14" Type="http://schemas.openxmlformats.org/officeDocument/2006/relationships/hyperlink" Target="http://localhost/OECDStat_Metadata/ShowMetadata.ashx?Dataset=REV&amp;Coords=%5bGOV%5d.%5bNES%5d,%5bTAX%5d.%5b4110%5d,%5bVAR%5d.%5bTAXGDP%5d,%5bCOU%5d.%5bCZE%5d&amp;ShowOnWeb=true" TargetMode="External"/><Relationship Id="rId22" Type="http://schemas.openxmlformats.org/officeDocument/2006/relationships/hyperlink" Target="http://localhost/OECDStat_Metadata/ShowMetadata.ashx?Dataset=REV&amp;Coords=%5bGOV%5d.%5bNES%5d,%5bTAX%5d.%5b4110%5d,%5bVAR%5d.%5bTAXGDP%5d,%5bCOU%5d.%5bHUN%5d&amp;ShowOnWeb=true" TargetMode="External"/><Relationship Id="rId27" Type="http://schemas.openxmlformats.org/officeDocument/2006/relationships/hyperlink" Target="http://localhost/OECDStat_Metadata/ShowMetadata.ashx?Dataset=REV&amp;Coords=%5bGOV%5d.%5bNES%5d,%5bTAX%5d.%5b4110%5d,%5bVAR%5d.%5bTAXGDP%5d,%5bCOU%5d.%5bISR%5d&amp;ShowOnWeb=true" TargetMode="External"/><Relationship Id="rId30" Type="http://schemas.openxmlformats.org/officeDocument/2006/relationships/hyperlink" Target="http://localhost/OECDStat_Metadata/ShowMetadata.ashx?Dataset=REV&amp;Coords=%5bGOV%5d.%5bNES%5d,%5bTAX%5d.%5b4110%5d,%5bVAR%5d.%5bTAXGDP%5d,%5bCOU%5d.%5bJPN%5d,%5bYEA%5d.%5b2019%5d&amp;ShowOnWeb=true" TargetMode="External"/><Relationship Id="rId35" Type="http://schemas.openxmlformats.org/officeDocument/2006/relationships/hyperlink" Target="http://localhost/OECDStat_Metadata/ShowMetadata.ashx?Dataset=REV&amp;Coords=%5bGOV%5d.%5bNES%5d,%5bTAX%5d.%5b4110%5d,%5bVAR%5d.%5bTAXGDP%5d,%5bCOU%5d.%5bLUX%5d&amp;ShowOnWeb=true" TargetMode="External"/><Relationship Id="rId43" Type="http://schemas.openxmlformats.org/officeDocument/2006/relationships/hyperlink" Target="http://localhost/OECDStat_Metadata/ShowMetadata.ashx?Dataset=REV&amp;Coords=%5bGOV%5d.%5bNES%5d,%5bTAX%5d.%5b4110%5d,%5bVAR%5d.%5bTAXGDP%5d,%5bCOU%5d.%5bSVK%5d&amp;ShowOnWeb=true" TargetMode="External"/><Relationship Id="rId48" Type="http://schemas.openxmlformats.org/officeDocument/2006/relationships/hyperlink" Target="http://localhost/OECDStat_Metadata/ShowMetadata.ashx?Dataset=REV&amp;Coords=%5bGOV%5d.%5bNES%5d,%5bTAX%5d.%5b4110%5d,%5bVAR%5d.%5bTAXGDP%5d,%5bCOU%5d.%5bTUR%5d&amp;ShowOnWeb=true" TargetMode="External"/><Relationship Id="rId8" Type="http://schemas.openxmlformats.org/officeDocument/2006/relationships/hyperlink" Target="http://localhost/OECDStat_Metadata/ShowMetadata.ashx?Dataset=REV&amp;Coords=%5bGOV%5d.%5bNES%5d,%5bTAX%5d.%5b4110%5d,%5bVAR%5d.%5bTAXGDP%5d,%5bCOU%5d.%5bAUT%5d&amp;ShowOnWeb=true" TargetMode="External"/><Relationship Id="rId51" Type="http://schemas.openxmlformats.org/officeDocument/2006/relationships/hyperlink" Target="http://localhost/OECDStat_Metadata/ShowMetadata.ashx?Dataset=REV&amp;Coords=%5bGOV%5d.%5bNES%5d,%5bTAX%5d.%5b4110%5d,%5bVAR%5d.%5bTAXGDP%5d,%5bCOU%5d.%5bUSA%5d&amp;ShowOnWeb=true" TargetMode="External"/><Relationship Id="rId3" Type="http://schemas.openxmlformats.org/officeDocument/2006/relationships/hyperlink" Target="http://localhost/OECDStat_Metadata/ShowMetadata.ashx?Dataset=REV&amp;Coords=%5bTAX%5d&amp;ShowOnWeb=true&amp;Lang=en" TargetMode="External"/><Relationship Id="rId12" Type="http://schemas.openxmlformats.org/officeDocument/2006/relationships/hyperlink" Target="http://localhost/OECDStat_Metadata/ShowMetadata.ashx?Dataset=REV&amp;Coords=%5bGOV%5d.%5bNES%5d,%5bTAX%5d.%5b4110%5d,%5bVAR%5d.%5bTAXGDP%5d,%5bCOU%5d.%5bCOL%5d&amp;ShowOnWeb=true" TargetMode="External"/><Relationship Id="rId17" Type="http://schemas.openxmlformats.org/officeDocument/2006/relationships/hyperlink" Target="http://localhost/OECDStat_Metadata/ShowMetadata.ashx?Dataset=REV&amp;Coords=%5bGOV%5d.%5bNES%5d,%5bTAX%5d.%5b4110%5d,%5bVAR%5d.%5bTAXGDP%5d,%5bCOU%5d.%5bFIN%5d&amp;ShowOnWeb=true" TargetMode="External"/><Relationship Id="rId25" Type="http://schemas.openxmlformats.org/officeDocument/2006/relationships/hyperlink" Target="http://localhost/OECDStat_Metadata/ShowMetadata.ashx?Dataset=REV&amp;Coords=%5bGOV%5d.%5bNES%5d,%5bTAX%5d.%5b4110%5d,%5bVAR%5d.%5bTAXGDP%5d,%5bCOU%5d.%5bIRL%5d&amp;ShowOnWeb=true" TargetMode="External"/><Relationship Id="rId33" Type="http://schemas.openxmlformats.org/officeDocument/2006/relationships/hyperlink" Target="http://localhost/OECDStat_Metadata/ShowMetadata.ashx?Dataset=REV&amp;Coords=%5bGOV%5d.%5bNES%5d,%5bTAX%5d.%5b4110%5d,%5bVAR%5d.%5bTAXGDP%5d,%5bCOU%5d.%5bLVA%5d&amp;ShowOnWeb=true" TargetMode="External"/><Relationship Id="rId38" Type="http://schemas.openxmlformats.org/officeDocument/2006/relationships/hyperlink" Target="http://localhost/OECDStat_Metadata/ShowMetadata.ashx?Dataset=REV&amp;Coords=%5bGOV%5d.%5bNES%5d,%5bTAX%5d.%5b4110%5d,%5bVAR%5d.%5bTAXGDP%5d,%5bCOU%5d.%5bNLD%5d&amp;ShowOnWeb=true" TargetMode="External"/><Relationship Id="rId46" Type="http://schemas.openxmlformats.org/officeDocument/2006/relationships/hyperlink" Target="http://localhost/OECDStat_Metadata/ShowMetadata.ashx?Dataset=REV&amp;Coords=%5bGOV%5d.%5bNES%5d,%5bTAX%5d.%5b4110%5d,%5bVAR%5d.%5bTAXGDP%5d,%5bCOU%5d.%5bSWE%5d&amp;ShowOnWeb=true" TargetMode="External"/><Relationship Id="rId20" Type="http://schemas.openxmlformats.org/officeDocument/2006/relationships/hyperlink" Target="http://localhost/OECDStat_Metadata/ShowMetadata.ashx?Dataset=REV&amp;Coords=%5bGOV%5d.%5bNES%5d,%5bTAX%5d.%5b4110%5d,%5bVAR%5d.%5bTAXGDP%5d,%5bCOU%5d.%5bDEU%5d&amp;ShowOnWeb=true" TargetMode="External"/><Relationship Id="rId41" Type="http://schemas.openxmlformats.org/officeDocument/2006/relationships/hyperlink" Target="http://localhost/OECDStat_Metadata/ShowMetadata.ashx?Dataset=REV&amp;Coords=%5bGOV%5d.%5bNES%5d,%5bTAX%5d.%5b4110%5d,%5bVAR%5d.%5bTAXGDP%5d,%5bCOU%5d.%5bPOL%5d&amp;ShowOnWeb=true" TargetMode="External"/><Relationship Id="rId1" Type="http://schemas.openxmlformats.org/officeDocument/2006/relationships/hyperlink" Target="http://localhost/OECDStat_Metadata/ShowMetadata.ashx?Dataset=REV&amp;ShowOnWeb=true&amp;Lang=en" TargetMode="External"/><Relationship Id="rId6" Type="http://schemas.openxmlformats.org/officeDocument/2006/relationships/hyperlink" Target="http://localhost/OECDStat_Metadata/ShowMetadata.ashx?Dataset=REV&amp;Coords=%5bYEA%5d.%5b2020%5d&amp;ShowOnWeb=true&amp;Lang=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revenue.ie/en/corporate/information-about-revenue/statistics/income-distributions/individualised-gross-income-distributions.aspx" TargetMode="External"/><Relationship Id="rId1" Type="http://schemas.openxmlformats.org/officeDocument/2006/relationships/hyperlink" Target="https://www.revenue.ie/en/corporate/information-about-revenue/statistics/income-distributions/stats/Income-Tax-breakdown-by-Gross-Incom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4D2E-35F4-4BBA-934C-5F998274958E}">
  <sheetPr>
    <tabColor theme="8"/>
  </sheetPr>
  <dimension ref="A2:M222"/>
  <sheetViews>
    <sheetView tabSelected="1" zoomScaleNormal="100" workbookViewId="0">
      <pane ySplit="5" topLeftCell="A6" activePane="bottomLeft" state="frozen"/>
      <selection pane="bottomLeft" activeCell="B1" sqref="B1"/>
    </sheetView>
  </sheetViews>
  <sheetFormatPr defaultRowHeight="14.25"/>
  <cols>
    <col min="1" max="1" width="4.265625" style="1" customWidth="1"/>
    <col min="2" max="2" width="86.265625" style="1" customWidth="1"/>
    <col min="3" max="3" width="11.86328125" style="1" customWidth="1"/>
    <col min="4" max="4" width="11.73046875" style="1" customWidth="1"/>
    <col min="5" max="5" width="38.265625" style="10" customWidth="1"/>
    <col min="6" max="6" width="59.6640625" style="10" customWidth="1"/>
    <col min="7" max="16384" width="9.06640625" style="1"/>
  </cols>
  <sheetData>
    <row r="2" spans="2:6" ht="21">
      <c r="B2" s="93" t="s">
        <v>381</v>
      </c>
    </row>
    <row r="5" spans="2:6">
      <c r="B5" s="2" t="s">
        <v>4</v>
      </c>
      <c r="C5" s="3" t="s">
        <v>0</v>
      </c>
      <c r="D5" s="3" t="s">
        <v>1</v>
      </c>
      <c r="E5" s="4" t="s">
        <v>2</v>
      </c>
      <c r="F5" s="4" t="s">
        <v>3</v>
      </c>
    </row>
    <row r="7" spans="2:6">
      <c r="B7" s="5" t="s">
        <v>5</v>
      </c>
      <c r="C7" s="6"/>
      <c r="D7" s="6"/>
      <c r="E7" s="14"/>
      <c r="F7" s="14"/>
    </row>
    <row r="8" spans="2:6">
      <c r="B8" s="1" t="s">
        <v>6</v>
      </c>
      <c r="C8" s="7">
        <f>245/50*20/1000+490/100*20/1000</f>
        <v>0.19600000000000001</v>
      </c>
      <c r="D8" s="7">
        <f>C8/$M$22*100</f>
        <v>7.1289577536508636E-2</v>
      </c>
      <c r="E8" s="15" t="s">
        <v>7</v>
      </c>
      <c r="F8" s="10" t="s">
        <v>228</v>
      </c>
    </row>
    <row r="9" spans="2:6">
      <c r="B9" s="1" t="s">
        <v>8</v>
      </c>
      <c r="C9" s="7">
        <v>7.1999999999999995E-2</v>
      </c>
      <c r="D9" s="7">
        <f>C9/$M$22*100</f>
        <v>2.6188008074635821E-2</v>
      </c>
      <c r="E9" s="15" t="s">
        <v>9</v>
      </c>
      <c r="F9" s="10" t="s">
        <v>229</v>
      </c>
    </row>
    <row r="10" spans="2:6">
      <c r="B10" s="1" t="s">
        <v>10</v>
      </c>
      <c r="C10" s="8">
        <v>0</v>
      </c>
      <c r="D10" s="8">
        <v>0</v>
      </c>
      <c r="E10" s="15"/>
      <c r="F10" s="15" t="s">
        <v>305</v>
      </c>
    </row>
    <row r="11" spans="2:6">
      <c r="C11" s="9"/>
      <c r="D11" s="9"/>
      <c r="E11" s="15"/>
    </row>
    <row r="12" spans="2:6">
      <c r="B12" s="5" t="s">
        <v>11</v>
      </c>
      <c r="C12" s="6"/>
      <c r="D12" s="6"/>
      <c r="E12" s="14"/>
      <c r="F12" s="14"/>
    </row>
    <row r="13" spans="2:6" s="47" customFormat="1">
      <c r="B13" s="47" t="s">
        <v>57</v>
      </c>
      <c r="C13" s="48">
        <f>1.5*(403)/1000</f>
        <v>0.60450000000000004</v>
      </c>
      <c r="D13" s="48">
        <f>C13/$M$22*100</f>
        <v>0.21987015112662991</v>
      </c>
      <c r="E13" s="49" t="s">
        <v>7</v>
      </c>
      <c r="F13" s="50" t="s">
        <v>227</v>
      </c>
    </row>
    <row r="14" spans="2:6" s="47" customFormat="1">
      <c r="B14" s="47" t="s">
        <v>12</v>
      </c>
      <c r="C14" s="48">
        <f>(15-9)*50/1000</f>
        <v>0.3</v>
      </c>
      <c r="D14" s="48">
        <f>C14/$M$22*100</f>
        <v>0.10911670031098258</v>
      </c>
      <c r="E14" s="49" t="s">
        <v>7</v>
      </c>
      <c r="F14" s="50" t="s">
        <v>227</v>
      </c>
    </row>
    <row r="15" spans="2:6" s="47" customFormat="1">
      <c r="B15" s="47" t="s">
        <v>13</v>
      </c>
      <c r="C15" s="48">
        <f>1.438+1.438/13.5*1.5</f>
        <v>1.5977777777777777</v>
      </c>
      <c r="D15" s="48">
        <f>C15/$M$22*100</f>
        <v>0.58114746313775179</v>
      </c>
      <c r="E15" s="49" t="s">
        <v>7</v>
      </c>
      <c r="F15" s="50" t="s">
        <v>227</v>
      </c>
    </row>
    <row r="16" spans="2:6">
      <c r="C16" s="9"/>
      <c r="D16" s="9"/>
      <c r="E16" s="16"/>
    </row>
    <row r="17" spans="2:13" s="47" customFormat="1">
      <c r="B17" s="51" t="s">
        <v>14</v>
      </c>
      <c r="C17" s="52"/>
      <c r="D17" s="52"/>
      <c r="E17" s="53"/>
      <c r="F17" s="53"/>
    </row>
    <row r="18" spans="2:13" s="47" customFormat="1" ht="71.25">
      <c r="B18" s="47" t="s">
        <v>15</v>
      </c>
      <c r="C18" s="56">
        <v>0.8</v>
      </c>
      <c r="D18" s="48">
        <f>C18/$M$22*100</f>
        <v>0.29097786749595361</v>
      </c>
      <c r="E18" s="49" t="s">
        <v>58</v>
      </c>
      <c r="F18" s="49" t="s">
        <v>426</v>
      </c>
    </row>
    <row r="19" spans="2:13" s="47" customFormat="1" ht="42.75">
      <c r="B19" s="47" t="s">
        <v>16</v>
      </c>
      <c r="C19" s="48">
        <f>'CGT on PPR'!D23/1000000000</f>
        <v>1.1105160225168136</v>
      </c>
      <c r="D19" s="48">
        <f>C19/$M$22*100</f>
        <v>0.40391948006503847</v>
      </c>
      <c r="E19" s="49" t="s">
        <v>410</v>
      </c>
      <c r="F19" s="49" t="s">
        <v>411</v>
      </c>
    </row>
    <row r="20" spans="2:13" s="47" customFormat="1" ht="28.5">
      <c r="B20" s="47" t="s">
        <v>17</v>
      </c>
      <c r="C20" s="48">
        <v>0.1</v>
      </c>
      <c r="D20" s="48">
        <f>C20/$M$22*100</f>
        <v>3.6372233436994202E-2</v>
      </c>
      <c r="E20" s="49" t="s">
        <v>58</v>
      </c>
      <c r="F20" s="49" t="s">
        <v>226</v>
      </c>
    </row>
    <row r="21" spans="2:13" s="47" customFormat="1">
      <c r="B21" s="47" t="s">
        <v>18</v>
      </c>
      <c r="C21" s="48">
        <v>0.29428571428571398</v>
      </c>
      <c r="D21" s="48">
        <f t="shared" ref="D21:D22" si="0">C21/$M$22*100</f>
        <v>0.10703828697172567</v>
      </c>
      <c r="E21" s="49" t="s">
        <v>59</v>
      </c>
      <c r="F21" s="50" t="s">
        <v>60</v>
      </c>
      <c r="M21" s="50" t="s">
        <v>56</v>
      </c>
    </row>
    <row r="22" spans="2:13" s="47" customFormat="1">
      <c r="B22" s="50" t="s">
        <v>19</v>
      </c>
      <c r="C22" s="48">
        <f>(64+58)/1000</f>
        <v>0.122</v>
      </c>
      <c r="D22" s="48">
        <f t="shared" si="0"/>
        <v>4.4374124793132921E-2</v>
      </c>
      <c r="E22" s="49" t="s">
        <v>59</v>
      </c>
      <c r="F22" s="50" t="s">
        <v>61</v>
      </c>
      <c r="M22" s="13">
        <v>274.935</v>
      </c>
    </row>
    <row r="23" spans="2:13" s="47" customFormat="1">
      <c r="C23" s="54"/>
      <c r="D23" s="54"/>
      <c r="E23" s="55"/>
      <c r="F23" s="50"/>
    </row>
    <row r="24" spans="2:13" s="47" customFormat="1">
      <c r="B24" s="51" t="s">
        <v>20</v>
      </c>
      <c r="C24" s="52"/>
      <c r="D24" s="52"/>
      <c r="E24" s="53"/>
      <c r="F24" s="53"/>
    </row>
    <row r="25" spans="2:13" s="47" customFormat="1" ht="28.5">
      <c r="B25" s="47" t="s">
        <v>21</v>
      </c>
      <c r="C25" s="48">
        <v>0.2</v>
      </c>
      <c r="D25" s="48">
        <f t="shared" ref="D25" si="1">C25/$M$22*100</f>
        <v>7.2744466873988403E-2</v>
      </c>
      <c r="E25" s="49" t="s">
        <v>62</v>
      </c>
      <c r="F25" s="50" t="s">
        <v>63</v>
      </c>
    </row>
    <row r="26" spans="2:13" s="47" customFormat="1" ht="28.5">
      <c r="B26" s="50" t="s">
        <v>22</v>
      </c>
      <c r="C26" s="56">
        <v>0</v>
      </c>
      <c r="D26" s="56">
        <v>0</v>
      </c>
      <c r="E26" s="49" t="s">
        <v>58</v>
      </c>
      <c r="F26" s="49" t="s">
        <v>425</v>
      </c>
    </row>
    <row r="27" spans="2:13" s="47" customFormat="1">
      <c r="B27" s="47" t="s">
        <v>24</v>
      </c>
      <c r="C27" s="56">
        <v>0</v>
      </c>
      <c r="D27" s="56">
        <v>0</v>
      </c>
      <c r="E27" s="49" t="s">
        <v>58</v>
      </c>
      <c r="F27" s="49" t="s">
        <v>23</v>
      </c>
    </row>
    <row r="28" spans="2:13" s="47" customFormat="1">
      <c r="C28" s="56"/>
      <c r="D28" s="56"/>
      <c r="E28" s="49"/>
      <c r="F28" s="50"/>
    </row>
    <row r="29" spans="2:13" s="47" customFormat="1">
      <c r="B29" s="51" t="s">
        <v>25</v>
      </c>
      <c r="C29" s="52"/>
      <c r="D29" s="52"/>
      <c r="E29" s="53"/>
      <c r="F29" s="53"/>
    </row>
    <row r="30" spans="2:13" s="47" customFormat="1" ht="42.75">
      <c r="B30" s="50" t="s">
        <v>26</v>
      </c>
      <c r="C30" s="75">
        <f>'Gross earnings distribution'!F73/1000000000</f>
        <v>0.491095504131078</v>
      </c>
      <c r="D30" s="48">
        <f t="shared" ref="D30:D33" si="2">C30/$M$22*100</f>
        <v>0.17862240316113917</v>
      </c>
      <c r="E30" s="50" t="s">
        <v>58</v>
      </c>
      <c r="F30" s="50" t="s">
        <v>294</v>
      </c>
    </row>
    <row r="31" spans="2:13" s="47" customFormat="1" ht="57">
      <c r="B31" s="47" t="s">
        <v>302</v>
      </c>
      <c r="C31" s="56">
        <v>0</v>
      </c>
      <c r="D31" s="56">
        <v>0</v>
      </c>
      <c r="E31" s="49" t="s">
        <v>58</v>
      </c>
      <c r="F31" s="49" t="s">
        <v>295</v>
      </c>
    </row>
    <row r="32" spans="2:13" s="47" customFormat="1" ht="42.75">
      <c r="B32" s="47" t="s">
        <v>27</v>
      </c>
      <c r="C32" s="56">
        <f>0.0144*4</f>
        <v>5.7599999999999998E-2</v>
      </c>
      <c r="D32" s="48">
        <f t="shared" si="2"/>
        <v>2.0950406459708658E-2</v>
      </c>
      <c r="E32" s="58" t="s">
        <v>300</v>
      </c>
      <c r="F32" s="49" t="s">
        <v>299</v>
      </c>
    </row>
    <row r="33" spans="2:6" s="47" customFormat="1" ht="57">
      <c r="B33" s="50" t="s">
        <v>28</v>
      </c>
      <c r="C33" s="56">
        <f>0.05*4</f>
        <v>0.2</v>
      </c>
      <c r="D33" s="48">
        <f t="shared" si="2"/>
        <v>7.2744466873988403E-2</v>
      </c>
      <c r="E33" s="58" t="s">
        <v>303</v>
      </c>
      <c r="F33" s="49" t="s">
        <v>301</v>
      </c>
    </row>
    <row r="34" spans="2:6" s="47" customFormat="1" ht="42.75">
      <c r="B34" s="47" t="s">
        <v>297</v>
      </c>
      <c r="C34" s="48">
        <v>0</v>
      </c>
      <c r="D34" s="48">
        <f t="shared" ref="D34" si="3">C34/$M$22*100</f>
        <v>0</v>
      </c>
      <c r="E34" s="49" t="s">
        <v>58</v>
      </c>
      <c r="F34" s="49" t="s">
        <v>298</v>
      </c>
    </row>
    <row r="35" spans="2:6" s="47" customFormat="1">
      <c r="C35" s="54"/>
      <c r="D35" s="54"/>
      <c r="E35" s="55"/>
      <c r="F35" s="50"/>
    </row>
    <row r="36" spans="2:6">
      <c r="B36" s="5" t="s">
        <v>29</v>
      </c>
      <c r="C36" s="6"/>
      <c r="D36" s="6"/>
      <c r="E36" s="14"/>
      <c r="F36" s="14"/>
    </row>
    <row r="37" spans="2:6">
      <c r="B37" s="1" t="s">
        <v>30</v>
      </c>
      <c r="C37" s="7">
        <v>0.13200000000000001</v>
      </c>
      <c r="D37" s="7">
        <f t="shared" ref="D37:D38" si="4">C37/$M$22*100</f>
        <v>4.8011348136832346E-2</v>
      </c>
      <c r="E37" s="15" t="s">
        <v>62</v>
      </c>
      <c r="F37" s="10" t="s">
        <v>66</v>
      </c>
    </row>
    <row r="38" spans="2:6">
      <c r="B38" s="1" t="s">
        <v>31</v>
      </c>
      <c r="C38" s="7">
        <f>7.05*0.11</f>
        <v>0.77549999999999997</v>
      </c>
      <c r="D38" s="7">
        <f t="shared" si="4"/>
        <v>0.28206667030388999</v>
      </c>
      <c r="E38" s="15" t="s">
        <v>32</v>
      </c>
    </row>
    <row r="39" spans="2:6">
      <c r="B39" s="1" t="s">
        <v>33</v>
      </c>
      <c r="C39" s="8">
        <v>0</v>
      </c>
      <c r="D39" s="8">
        <v>0</v>
      </c>
      <c r="E39" s="15" t="s">
        <v>58</v>
      </c>
      <c r="F39" s="15" t="s">
        <v>34</v>
      </c>
    </row>
    <row r="40" spans="2:6">
      <c r="B40" s="1" t="s">
        <v>35</v>
      </c>
      <c r="C40" s="8">
        <v>0</v>
      </c>
      <c r="D40" s="8">
        <v>0</v>
      </c>
      <c r="E40" s="15" t="s">
        <v>58</v>
      </c>
      <c r="F40" s="15" t="s">
        <v>296</v>
      </c>
    </row>
    <row r="41" spans="2:6">
      <c r="C41" s="9"/>
      <c r="D41" s="9"/>
      <c r="E41" s="16"/>
    </row>
    <row r="42" spans="2:6" s="47" customFormat="1">
      <c r="B42" s="51" t="s">
        <v>36</v>
      </c>
      <c r="C42" s="52"/>
      <c r="D42" s="52"/>
      <c r="E42" s="53"/>
      <c r="F42" s="53"/>
    </row>
    <row r="43" spans="2:6" s="47" customFormat="1">
      <c r="B43" s="47" t="s">
        <v>37</v>
      </c>
      <c r="C43" s="48">
        <f>(100-48.5)/52.5*1.158</f>
        <v>1.1359428571428569</v>
      </c>
      <c r="D43" s="48">
        <f t="shared" ref="D43:D45" si="5">C43/$M$22*100</f>
        <v>0.41316778771086143</v>
      </c>
      <c r="E43" s="49" t="s">
        <v>7</v>
      </c>
      <c r="F43" s="50" t="s">
        <v>64</v>
      </c>
    </row>
    <row r="44" spans="2:6" s="47" customFormat="1">
      <c r="B44" s="47" t="s">
        <v>38</v>
      </c>
      <c r="C44" s="48">
        <v>0.40600000000000003</v>
      </c>
      <c r="D44" s="48">
        <f t="shared" si="5"/>
        <v>0.14767126775419645</v>
      </c>
      <c r="E44" s="49" t="s">
        <v>7</v>
      </c>
      <c r="F44" s="50"/>
    </row>
    <row r="45" spans="2:6" s="47" customFormat="1" ht="42.75">
      <c r="B45" s="50" t="s">
        <v>39</v>
      </c>
      <c r="C45" s="48">
        <f>0.633+0.1394</f>
        <v>0.77239999999999998</v>
      </c>
      <c r="D45" s="48">
        <f t="shared" si="5"/>
        <v>0.2809391310673432</v>
      </c>
      <c r="E45" s="49" t="s">
        <v>65</v>
      </c>
      <c r="F45" s="50" t="s">
        <v>431</v>
      </c>
    </row>
    <row r="46" spans="2:6" s="47" customFormat="1">
      <c r="C46" s="54"/>
      <c r="D46" s="54"/>
      <c r="E46" s="55"/>
      <c r="F46" s="50"/>
    </row>
    <row r="47" spans="2:6" s="47" customFormat="1">
      <c r="B47" s="51" t="s">
        <v>40</v>
      </c>
      <c r="C47" s="52"/>
      <c r="D47" s="52"/>
      <c r="E47" s="53"/>
      <c r="F47" s="53"/>
    </row>
    <row r="48" spans="2:6" s="47" customFormat="1" ht="213.75">
      <c r="B48" s="47" t="s">
        <v>41</v>
      </c>
      <c r="C48" s="48">
        <f>'Site Value Tax OECD'!D61</f>
        <v>1.8656378122390096</v>
      </c>
      <c r="D48" s="48">
        <f t="shared" ref="D48:D50" si="6">C48/$M$22*100</f>
        <v>0.67857414015640416</v>
      </c>
      <c r="E48" s="49" t="s">
        <v>189</v>
      </c>
      <c r="F48" s="49" t="s">
        <v>424</v>
      </c>
    </row>
    <row r="49" spans="2:9" s="47" customFormat="1" ht="71.25">
      <c r="B49" s="47" t="s">
        <v>42</v>
      </c>
      <c r="C49" s="48">
        <f>'Property Taxes OECD'!B60/1000</f>
        <v>2.8927632699032184</v>
      </c>
      <c r="D49" s="48">
        <f t="shared" si="6"/>
        <v>1.0521626093088252</v>
      </c>
      <c r="E49" s="49" t="s">
        <v>67</v>
      </c>
      <c r="F49" s="50" t="s">
        <v>306</v>
      </c>
    </row>
    <row r="50" spans="2:9" s="47" customFormat="1">
      <c r="B50" s="50" t="s">
        <v>43</v>
      </c>
      <c r="C50" s="48">
        <v>7.4999999999999997E-2</v>
      </c>
      <c r="D50" s="48">
        <f t="shared" si="6"/>
        <v>2.7279175077745646E-2</v>
      </c>
      <c r="E50" s="49" t="s">
        <v>59</v>
      </c>
      <c r="F50" s="50" t="s">
        <v>183</v>
      </c>
    </row>
    <row r="51" spans="2:9" s="47" customFormat="1" ht="28.5">
      <c r="B51" s="47" t="s">
        <v>44</v>
      </c>
      <c r="C51" s="56">
        <v>0</v>
      </c>
      <c r="D51" s="56">
        <v>0</v>
      </c>
      <c r="E51" s="49" t="s">
        <v>7</v>
      </c>
      <c r="F51" s="49" t="s">
        <v>184</v>
      </c>
    </row>
    <row r="52" spans="2:9" s="47" customFormat="1" ht="42.75">
      <c r="B52" s="47" t="s">
        <v>45</v>
      </c>
      <c r="C52" s="56">
        <v>0</v>
      </c>
      <c r="D52" s="56">
        <v>0</v>
      </c>
      <c r="E52" s="49" t="s">
        <v>58</v>
      </c>
      <c r="F52" s="49" t="s">
        <v>225</v>
      </c>
      <c r="I52" s="64"/>
    </row>
    <row r="53" spans="2:9" s="47" customFormat="1">
      <c r="B53" s="47" t="s">
        <v>46</v>
      </c>
      <c r="C53" s="54">
        <v>0.1</v>
      </c>
      <c r="D53" s="48">
        <f t="shared" ref="D53" si="7">C53/$M$22*100</f>
        <v>3.6372233436994202E-2</v>
      </c>
      <c r="E53" s="57" t="s">
        <v>47</v>
      </c>
      <c r="F53" s="50" t="s">
        <v>185</v>
      </c>
    </row>
    <row r="54" spans="2:9" s="47" customFormat="1">
      <c r="C54" s="54"/>
      <c r="D54" s="54"/>
      <c r="E54" s="55"/>
      <c r="F54" s="50"/>
    </row>
    <row r="55" spans="2:9" s="47" customFormat="1">
      <c r="B55" s="51" t="s">
        <v>48</v>
      </c>
      <c r="C55" s="52"/>
      <c r="D55" s="52"/>
      <c r="E55" s="53"/>
      <c r="F55" s="53"/>
    </row>
    <row r="56" spans="2:9" s="47" customFormat="1" ht="28.5">
      <c r="B56" s="47" t="s">
        <v>49</v>
      </c>
      <c r="C56" s="48">
        <v>0</v>
      </c>
      <c r="D56" s="48">
        <f t="shared" ref="D56:D58" si="8">C56/$M$22*100</f>
        <v>0</v>
      </c>
      <c r="E56" s="58" t="s">
        <v>186</v>
      </c>
      <c r="F56" s="49" t="s">
        <v>190</v>
      </c>
    </row>
    <row r="57" spans="2:9" s="47" customFormat="1">
      <c r="B57" s="47" t="s">
        <v>50</v>
      </c>
      <c r="C57" s="56">
        <v>0</v>
      </c>
      <c r="D57" s="56">
        <v>0</v>
      </c>
      <c r="E57" s="49" t="s">
        <v>58</v>
      </c>
      <c r="F57" s="49" t="s">
        <v>51</v>
      </c>
    </row>
    <row r="58" spans="2:9" s="47" customFormat="1">
      <c r="B58" s="50" t="s">
        <v>52</v>
      </c>
      <c r="C58" s="48">
        <v>0.35499999999999998</v>
      </c>
      <c r="D58" s="48">
        <f t="shared" si="8"/>
        <v>0.12912142870132939</v>
      </c>
      <c r="E58" s="49" t="s">
        <v>187</v>
      </c>
      <c r="F58" s="50" t="s">
        <v>188</v>
      </c>
    </row>
    <row r="59" spans="2:9">
      <c r="C59" s="9"/>
      <c r="D59" s="9"/>
      <c r="E59" s="16"/>
    </row>
    <row r="60" spans="2:9">
      <c r="C60" s="7">
        <f>SUM(C8:C58)</f>
        <v>14.656018957996467</v>
      </c>
      <c r="D60" s="7">
        <f>SUM(D8:D58)</f>
        <v>5.3307214279726001</v>
      </c>
      <c r="E60" s="16"/>
    </row>
    <row r="61" spans="2:9">
      <c r="C61" s="9"/>
      <c r="D61" s="9"/>
      <c r="E61" s="16"/>
    </row>
    <row r="62" spans="2:9">
      <c r="C62" s="9"/>
      <c r="D62" s="9"/>
      <c r="E62" s="16"/>
    </row>
    <row r="63" spans="2:9" ht="23.25">
      <c r="B63" s="59" t="s">
        <v>53</v>
      </c>
      <c r="C63" s="9"/>
      <c r="D63" s="9"/>
      <c r="E63" s="16"/>
    </row>
    <row r="64" spans="2:9">
      <c r="C64" s="9"/>
      <c r="D64" s="9"/>
      <c r="E64" s="16"/>
    </row>
    <row r="65" spans="1:5">
      <c r="D65" s="9"/>
      <c r="E65" s="16"/>
    </row>
    <row r="66" spans="1:5">
      <c r="D66" s="9"/>
      <c r="E66" s="16"/>
    </row>
    <row r="68" spans="1:5">
      <c r="B68" s="1" t="s">
        <v>21</v>
      </c>
      <c r="C68" s="7">
        <f>C25</f>
        <v>0.2</v>
      </c>
      <c r="D68" s="7">
        <f>D25</f>
        <v>7.2744466873988403E-2</v>
      </c>
      <c r="E68" s="16"/>
    </row>
    <row r="69" spans="1:5">
      <c r="B69" s="50" t="s">
        <v>52</v>
      </c>
      <c r="C69" s="7">
        <f>C58</f>
        <v>0.35499999999999998</v>
      </c>
      <c r="D69" s="7">
        <f>D58</f>
        <v>0.12912142870132939</v>
      </c>
      <c r="E69" s="16"/>
    </row>
    <row r="70" spans="1:5">
      <c r="B70" s="42" t="s">
        <v>219</v>
      </c>
      <c r="C70" s="63">
        <f>SUM(C68:C69)</f>
        <v>0.55499999999999994</v>
      </c>
      <c r="D70" s="63">
        <f>SUM(D68:D69)</f>
        <v>0.20186589557531781</v>
      </c>
      <c r="E70" s="16"/>
    </row>
    <row r="71" spans="1:5">
      <c r="A71" s="1" t="s">
        <v>220</v>
      </c>
      <c r="B71" s="1" t="str">
        <f>B9</f>
        <v xml:space="preserve">Determine USC rates by income level only </v>
      </c>
      <c r="C71" s="43">
        <f>C9</f>
        <v>7.1999999999999995E-2</v>
      </c>
      <c r="D71" s="43">
        <f>D9</f>
        <v>2.6188008074635821E-2</v>
      </c>
      <c r="E71" s="16"/>
    </row>
    <row r="72" spans="1:5">
      <c r="B72" s="1" t="str">
        <f>B32</f>
        <v>Extend PRSI to those over pension age for non-welfare income</v>
      </c>
      <c r="C72" s="43">
        <f>C32</f>
        <v>5.7599999999999998E-2</v>
      </c>
      <c r="D72" s="43">
        <f>D32</f>
        <v>2.0950406459708658E-2</v>
      </c>
      <c r="E72" s="16"/>
    </row>
    <row r="73" spans="1:5">
      <c r="B73" s="1" t="s">
        <v>311</v>
      </c>
      <c r="C73" s="43">
        <f>C37</f>
        <v>0.13200000000000001</v>
      </c>
      <c r="D73" s="43">
        <f>D37</f>
        <v>4.8011348136832346E-2</v>
      </c>
      <c r="E73" s="16"/>
    </row>
    <row r="74" spans="1:5">
      <c r="B74" s="1" t="str">
        <f>B8</f>
        <v>Remove age-related Income Tax &amp; USC charges</v>
      </c>
      <c r="C74" s="43">
        <f>C8</f>
        <v>0.19600000000000001</v>
      </c>
      <c r="D74" s="43">
        <f>D8</f>
        <v>7.1289577536508636E-2</v>
      </c>
      <c r="E74" s="16"/>
    </row>
    <row r="75" spans="1:5">
      <c r="B75" s="1" t="str">
        <f>B33</f>
        <v xml:space="preserve">Remove PRSI exemption on supplementary pension income </v>
      </c>
      <c r="C75" s="43">
        <f>C33</f>
        <v>0.2</v>
      </c>
      <c r="D75" s="43">
        <f>D33</f>
        <v>7.2744466873988403E-2</v>
      </c>
      <c r="E75" s="16"/>
    </row>
    <row r="76" spans="1:5">
      <c r="B76" s="1" t="s">
        <v>304</v>
      </c>
      <c r="C76" s="43">
        <f>C30</f>
        <v>0.491095504131078</v>
      </c>
      <c r="D76" s="43">
        <f>D30</f>
        <v>0.17862240316113917</v>
      </c>
      <c r="E76" s="16"/>
    </row>
    <row r="77" spans="1:5">
      <c r="B77" s="1" t="s">
        <v>312</v>
      </c>
      <c r="C77" s="43">
        <f>C38</f>
        <v>0.77549999999999997</v>
      </c>
      <c r="D77" s="43">
        <f>D38</f>
        <v>0.28206667030388999</v>
      </c>
      <c r="E77" s="16"/>
    </row>
    <row r="78" spans="1:5">
      <c r="B78" s="42" t="s">
        <v>211</v>
      </c>
      <c r="C78" s="60">
        <f>SUM(C71:C77)</f>
        <v>1.9241955041310779</v>
      </c>
      <c r="D78" s="60">
        <f>SUM(D71:D77)</f>
        <v>0.69987288054670305</v>
      </c>
      <c r="E78" s="16"/>
    </row>
    <row r="79" spans="1:5">
      <c r="A79" s="1" t="s">
        <v>220</v>
      </c>
      <c r="B79" s="62" t="str">
        <f t="shared" ref="B79:D80" si="9">B44</f>
        <v>Equalise Excise Duty rates on auto-diesel and petrol</v>
      </c>
      <c r="C79" s="62">
        <f t="shared" si="9"/>
        <v>0.40600000000000003</v>
      </c>
      <c r="D79" s="62">
        <f t="shared" si="9"/>
        <v>0.14767126775419645</v>
      </c>
      <c r="E79" s="16"/>
    </row>
    <row r="80" spans="1:5">
      <c r="B80" s="62" t="str">
        <f t="shared" si="9"/>
        <v>Reduce tax fossil fuel subsidies</v>
      </c>
      <c r="C80" s="62">
        <f t="shared" si="9"/>
        <v>0.77239999999999998</v>
      </c>
      <c r="D80" s="62">
        <f>D45</f>
        <v>0.2809391310673432</v>
      </c>
      <c r="E80" s="16"/>
    </row>
    <row r="81" spans="1:5">
      <c r="B81" s="62" t="str">
        <f>B43</f>
        <v>Increase in the Carbon Tax to €100 per tonne CO2</v>
      </c>
      <c r="C81" s="62">
        <f>C43</f>
        <v>1.1359428571428569</v>
      </c>
      <c r="D81" s="62">
        <f>D43</f>
        <v>0.41316778771086143</v>
      </c>
      <c r="E81" s="16"/>
    </row>
    <row r="82" spans="1:5">
      <c r="B82" s="42" t="s">
        <v>218</v>
      </c>
      <c r="C82" s="60">
        <f>SUM(C79:C81)</f>
        <v>2.314342857142857</v>
      </c>
      <c r="D82" s="60">
        <f>SUM(D79:D81)</f>
        <v>0.841778186532401</v>
      </c>
      <c r="E82" s="16"/>
    </row>
    <row r="83" spans="1:5">
      <c r="A83" s="1" t="s">
        <v>220</v>
      </c>
      <c r="B83" s="43" t="str">
        <f>B14</f>
        <v>VAT rate 9% to 15%</v>
      </c>
      <c r="C83" s="43">
        <f>C14</f>
        <v>0.3</v>
      </c>
      <c r="D83" s="43">
        <f>D14</f>
        <v>0.10911670031098258</v>
      </c>
      <c r="E83" s="16"/>
    </row>
    <row r="84" spans="1:5">
      <c r="B84" s="43" t="str">
        <f>B13</f>
        <v>VAT rate 13.5% to 15%</v>
      </c>
      <c r="C84" s="43">
        <f>C13</f>
        <v>0.60450000000000004</v>
      </c>
      <c r="D84" s="43">
        <f>D13</f>
        <v>0.21987015112662991</v>
      </c>
      <c r="E84" s="16"/>
    </row>
    <row r="85" spans="1:5">
      <c r="B85" s="43" t="str">
        <f>B15</f>
        <v>VAT rate 0% to 15%</v>
      </c>
      <c r="C85" s="43">
        <f>C15</f>
        <v>1.5977777777777777</v>
      </c>
      <c r="D85" s="43">
        <f>D15</f>
        <v>0.58114746313775179</v>
      </c>
      <c r="E85" s="16"/>
    </row>
    <row r="86" spans="1:5">
      <c r="B86" s="42" t="s">
        <v>212</v>
      </c>
      <c r="C86" s="60">
        <f>SUM(C83:C85)</f>
        <v>2.5022777777777776</v>
      </c>
      <c r="D86" s="60">
        <f>SUM(D83:D85)</f>
        <v>0.91013431457536431</v>
      </c>
      <c r="E86" s="16"/>
    </row>
    <row r="87" spans="1:5">
      <c r="A87" s="1" t="s">
        <v>220</v>
      </c>
      <c r="B87" s="1" t="s">
        <v>54</v>
      </c>
      <c r="C87" s="43">
        <f>C20</f>
        <v>0.1</v>
      </c>
      <c r="D87" s="43">
        <f>D20</f>
        <v>3.6372233436994202E-2</v>
      </c>
      <c r="E87" s="16"/>
    </row>
    <row r="88" spans="1:5">
      <c r="B88" s="43" t="s">
        <v>217</v>
      </c>
      <c r="C88" s="43">
        <f>C22</f>
        <v>0.122</v>
      </c>
      <c r="D88" s="43">
        <f>D22</f>
        <v>4.4374124793132921E-2</v>
      </c>
      <c r="E88" s="16"/>
    </row>
    <row r="89" spans="1:5">
      <c r="B89" s="43" t="str">
        <f>B21</f>
        <v>Bring CAT Group A threshold closer to B &amp; C</v>
      </c>
      <c r="C89" s="43">
        <f>C21</f>
        <v>0.29428571428571398</v>
      </c>
      <c r="D89" s="43">
        <f>D21</f>
        <v>0.10703828697172567</v>
      </c>
      <c r="E89" s="16"/>
    </row>
    <row r="90" spans="1:5">
      <c r="B90" s="43" t="str">
        <f t="shared" ref="B90:D91" si="10">B18</f>
        <v>Asset transfers on death treated as CGT disposals</v>
      </c>
      <c r="C90" s="43">
        <f t="shared" si="10"/>
        <v>0.8</v>
      </c>
      <c r="D90" s="43">
        <f t="shared" si="10"/>
        <v>0.29097786749595361</v>
      </c>
      <c r="E90" s="16"/>
    </row>
    <row r="91" spans="1:5">
      <c r="B91" s="43" t="str">
        <f t="shared" si="10"/>
        <v>Restrict CGT Principal Private Residence Relief</v>
      </c>
      <c r="C91" s="43">
        <f t="shared" si="10"/>
        <v>1.1105160225168136</v>
      </c>
      <c r="D91" s="43">
        <f t="shared" si="10"/>
        <v>0.40391948006503847</v>
      </c>
      <c r="E91" s="16"/>
    </row>
    <row r="92" spans="1:5">
      <c r="B92" s="42" t="s">
        <v>216</v>
      </c>
      <c r="C92" s="60">
        <f>SUM(C87:C91)</f>
        <v>2.4268017368025276</v>
      </c>
      <c r="D92" s="60">
        <f>SUM(D87:D91)</f>
        <v>0.88268199276284487</v>
      </c>
      <c r="E92" s="16"/>
    </row>
    <row r="93" spans="1:5">
      <c r="A93" s="1" t="s">
        <v>220</v>
      </c>
      <c r="B93" s="43" t="s">
        <v>215</v>
      </c>
      <c r="C93" s="43">
        <f>C50</f>
        <v>7.4999999999999997E-2</v>
      </c>
      <c r="D93" s="43">
        <f>D50</f>
        <v>2.7279175077745646E-2</v>
      </c>
      <c r="E93" s="16"/>
    </row>
    <row r="94" spans="1:5">
      <c r="B94" s="43" t="str">
        <f>B53</f>
        <v>Allow Help to Buy scheme expire</v>
      </c>
      <c r="C94" s="43">
        <f>C53</f>
        <v>0.1</v>
      </c>
      <c r="D94" s="43">
        <f>D53</f>
        <v>3.6372233436994202E-2</v>
      </c>
      <c r="E94" s="16"/>
    </row>
    <row r="95" spans="1:5">
      <c r="B95" s="43" t="s">
        <v>214</v>
      </c>
      <c r="C95" s="43">
        <f>C48</f>
        <v>1.8656378122390096</v>
      </c>
      <c r="D95" s="43">
        <f>D48</f>
        <v>0.67857414015640416</v>
      </c>
      <c r="E95" s="16"/>
    </row>
    <row r="96" spans="1:5">
      <c r="B96" s="1" t="s">
        <v>55</v>
      </c>
      <c r="C96" s="43">
        <f>C49</f>
        <v>2.8927632699032184</v>
      </c>
      <c r="D96" s="43">
        <f>D49</f>
        <v>1.0521626093088252</v>
      </c>
      <c r="E96" s="16"/>
    </row>
    <row r="97" spans="1:6">
      <c r="B97" s="42" t="s">
        <v>213</v>
      </c>
      <c r="C97" s="60">
        <f>SUM(C93:C96)</f>
        <v>4.9334010821422281</v>
      </c>
      <c r="D97" s="60">
        <f>SUM(D93:D96)</f>
        <v>1.7943881579799692</v>
      </c>
      <c r="E97" s="16"/>
    </row>
    <row r="98" spans="1:6">
      <c r="A98" s="1" t="s">
        <v>220</v>
      </c>
      <c r="B98" s="42"/>
      <c r="C98" s="43"/>
      <c r="D98" s="9"/>
      <c r="E98" s="16"/>
    </row>
    <row r="99" spans="1:6">
      <c r="B99" s="42" t="s">
        <v>221</v>
      </c>
      <c r="C99" s="60">
        <f>SUM(C70,C97,C86,C82,C78,C92)</f>
        <v>14.656018957996467</v>
      </c>
      <c r="D99" s="60">
        <f>C99/$M$22*100</f>
        <v>5.3307214279726001</v>
      </c>
      <c r="E99" s="16"/>
    </row>
    <row r="100" spans="1:6">
      <c r="C100" s="60"/>
      <c r="D100" s="9"/>
      <c r="E100" s="16"/>
    </row>
    <row r="101" spans="1:6">
      <c r="C101" s="60"/>
      <c r="D101" s="9"/>
      <c r="E101" s="16"/>
    </row>
    <row r="102" spans="1:6">
      <c r="C102" s="60"/>
      <c r="D102" s="9"/>
      <c r="E102" s="16"/>
    </row>
    <row r="103" spans="1:6" ht="18">
      <c r="B103" s="11"/>
      <c r="C103" s="9"/>
      <c r="D103" s="9"/>
      <c r="E103" s="16"/>
    </row>
    <row r="104" spans="1:6">
      <c r="C104" s="9"/>
      <c r="D104" s="36"/>
      <c r="E104" s="37"/>
      <c r="F104" s="38"/>
    </row>
    <row r="105" spans="1:6">
      <c r="C105" s="12"/>
      <c r="D105" s="39"/>
      <c r="E105" s="37"/>
      <c r="F105" s="40">
        <f t="shared" ref="F105:F115" si="11">C105</f>
        <v>0</v>
      </c>
    </row>
    <row r="106" spans="1:6">
      <c r="C106" s="12"/>
      <c r="D106" s="39"/>
      <c r="E106" s="37"/>
      <c r="F106" s="40">
        <f t="shared" si="11"/>
        <v>0</v>
      </c>
    </row>
    <row r="107" spans="1:6">
      <c r="C107" s="12"/>
      <c r="D107" s="39"/>
      <c r="E107" s="37"/>
      <c r="F107" s="40">
        <f t="shared" si="11"/>
        <v>0</v>
      </c>
    </row>
    <row r="108" spans="1:6">
      <c r="C108" s="12"/>
      <c r="D108" s="39"/>
      <c r="E108" s="37"/>
      <c r="F108" s="40">
        <f t="shared" si="11"/>
        <v>0</v>
      </c>
    </row>
    <row r="109" spans="1:6">
      <c r="C109" s="12"/>
      <c r="D109" s="39"/>
      <c r="E109" s="37"/>
      <c r="F109" s="40">
        <f t="shared" si="11"/>
        <v>0</v>
      </c>
    </row>
    <row r="110" spans="1:6">
      <c r="C110" s="12"/>
      <c r="D110" s="39"/>
      <c r="E110" s="37"/>
      <c r="F110" s="40">
        <f t="shared" si="11"/>
        <v>0</v>
      </c>
    </row>
    <row r="111" spans="1:6">
      <c r="C111" s="12"/>
      <c r="D111" s="41"/>
      <c r="E111" s="37"/>
      <c r="F111" s="40">
        <f t="shared" si="11"/>
        <v>0</v>
      </c>
    </row>
    <row r="112" spans="1:6">
      <c r="C112" s="12"/>
      <c r="D112" s="39"/>
      <c r="E112" s="37"/>
      <c r="F112" s="40">
        <f t="shared" si="11"/>
        <v>0</v>
      </c>
    </row>
    <row r="113" spans="3:6">
      <c r="C113" s="12"/>
      <c r="D113" s="41"/>
      <c r="E113" s="37"/>
      <c r="F113" s="40">
        <f t="shared" si="11"/>
        <v>0</v>
      </c>
    </row>
    <row r="114" spans="3:6">
      <c r="C114" s="12"/>
      <c r="D114" s="39"/>
      <c r="E114" s="37"/>
      <c r="F114" s="40">
        <f t="shared" si="11"/>
        <v>0</v>
      </c>
    </row>
    <row r="115" spans="3:6">
      <c r="C115" s="12"/>
      <c r="D115" s="41"/>
      <c r="E115" s="37"/>
      <c r="F115" s="40">
        <f t="shared" si="11"/>
        <v>0</v>
      </c>
    </row>
    <row r="116" spans="3:6">
      <c r="C116" s="12"/>
      <c r="D116" s="41"/>
      <c r="E116" s="37"/>
      <c r="F116" s="40">
        <f>C116</f>
        <v>0</v>
      </c>
    </row>
    <row r="117" spans="3:6">
      <c r="C117" s="12"/>
      <c r="D117" s="39"/>
      <c r="E117" s="37"/>
      <c r="F117" s="40">
        <f t="shared" ref="F117:F124" si="12">C117</f>
        <v>0</v>
      </c>
    </row>
    <row r="118" spans="3:6">
      <c r="C118" s="12"/>
      <c r="D118" s="39"/>
      <c r="E118" s="37"/>
      <c r="F118" s="40">
        <f t="shared" si="12"/>
        <v>0</v>
      </c>
    </row>
    <row r="119" spans="3:6">
      <c r="C119" s="12"/>
      <c r="D119" s="39"/>
      <c r="E119" s="37"/>
      <c r="F119" s="40">
        <f t="shared" si="12"/>
        <v>0</v>
      </c>
    </row>
    <row r="120" spans="3:6">
      <c r="C120" s="12"/>
      <c r="D120" s="39"/>
      <c r="E120" s="37"/>
      <c r="F120" s="40">
        <f t="shared" si="12"/>
        <v>0</v>
      </c>
    </row>
    <row r="121" spans="3:6">
      <c r="C121" s="12"/>
      <c r="D121" s="41"/>
      <c r="E121" s="37"/>
      <c r="F121" s="40">
        <f t="shared" si="12"/>
        <v>0</v>
      </c>
    </row>
    <row r="122" spans="3:6">
      <c r="C122" s="12"/>
      <c r="D122" s="39"/>
      <c r="E122" s="37"/>
      <c r="F122" s="40">
        <f t="shared" si="12"/>
        <v>0</v>
      </c>
    </row>
    <row r="123" spans="3:6">
      <c r="C123" s="12"/>
      <c r="D123" s="39"/>
      <c r="E123" s="37"/>
      <c r="F123" s="40">
        <f t="shared" si="12"/>
        <v>0</v>
      </c>
    </row>
    <row r="124" spans="3:6">
      <c r="C124" s="12"/>
      <c r="D124" s="39"/>
      <c r="E124" s="37"/>
      <c r="F124" s="40">
        <f t="shared" si="12"/>
        <v>0</v>
      </c>
    </row>
    <row r="125" spans="3:6">
      <c r="C125" s="9"/>
      <c r="D125" s="9"/>
      <c r="E125" s="16"/>
    </row>
    <row r="126" spans="3:6">
      <c r="C126" s="9"/>
      <c r="D126" s="9"/>
      <c r="E126" s="16"/>
    </row>
    <row r="127" spans="3:6">
      <c r="C127" s="12"/>
      <c r="D127" s="9"/>
      <c r="E127" s="16"/>
    </row>
    <row r="128" spans="3:6">
      <c r="C128" s="9"/>
      <c r="D128" s="9"/>
      <c r="E128" s="16"/>
    </row>
    <row r="129" spans="2:5" ht="18">
      <c r="B129" s="11"/>
      <c r="C129" s="12"/>
      <c r="D129" s="9"/>
      <c r="E129" s="16"/>
    </row>
    <row r="130" spans="2:5">
      <c r="C130" s="12"/>
      <c r="D130" s="9"/>
      <c r="E130" s="16"/>
    </row>
    <row r="131" spans="2:5">
      <c r="C131" s="34"/>
      <c r="D131" s="9"/>
      <c r="E131" s="16"/>
    </row>
    <row r="132" spans="2:5">
      <c r="C132" s="34"/>
      <c r="D132" s="9"/>
      <c r="E132" s="16"/>
    </row>
    <row r="133" spans="2:5">
      <c r="C133" s="34"/>
      <c r="D133" s="9"/>
      <c r="E133" s="16"/>
    </row>
    <row r="134" spans="2:5">
      <c r="C134" s="34"/>
      <c r="D134" s="9"/>
      <c r="E134" s="16"/>
    </row>
    <row r="135" spans="2:5">
      <c r="C135" s="34"/>
      <c r="D135" s="9"/>
      <c r="E135" s="16"/>
    </row>
    <row r="136" spans="2:5">
      <c r="C136" s="34"/>
      <c r="D136" s="9"/>
      <c r="E136" s="16"/>
    </row>
    <row r="137" spans="2:5">
      <c r="C137" s="34"/>
      <c r="D137" s="9"/>
      <c r="E137" s="16"/>
    </row>
    <row r="138" spans="2:5">
      <c r="C138" s="34"/>
      <c r="D138" s="9"/>
      <c r="E138" s="16"/>
    </row>
    <row r="139" spans="2:5">
      <c r="C139" s="34"/>
      <c r="D139" s="9"/>
      <c r="E139" s="16"/>
    </row>
    <row r="140" spans="2:5">
      <c r="C140" s="34"/>
      <c r="D140" s="9"/>
      <c r="E140" s="16"/>
    </row>
    <row r="141" spans="2:5">
      <c r="C141" s="34"/>
      <c r="D141" s="9"/>
      <c r="E141" s="16"/>
    </row>
    <row r="142" spans="2:5">
      <c r="C142" s="34"/>
      <c r="D142" s="9"/>
      <c r="E142" s="16"/>
    </row>
    <row r="143" spans="2:5">
      <c r="C143" s="34"/>
      <c r="D143" s="9"/>
      <c r="E143" s="16"/>
    </row>
    <row r="144" spans="2:5">
      <c r="C144" s="34"/>
      <c r="D144" s="9"/>
      <c r="E144" s="16"/>
    </row>
    <row r="145" spans="3:5">
      <c r="C145" s="34"/>
      <c r="D145" s="9"/>
      <c r="E145" s="16"/>
    </row>
    <row r="146" spans="3:5">
      <c r="C146" s="34"/>
      <c r="D146" s="9"/>
      <c r="E146" s="16"/>
    </row>
    <row r="147" spans="3:5">
      <c r="C147" s="34"/>
      <c r="D147" s="9"/>
      <c r="E147" s="16"/>
    </row>
    <row r="148" spans="3:5">
      <c r="C148" s="34"/>
      <c r="D148" s="9"/>
      <c r="E148" s="16"/>
    </row>
    <row r="149" spans="3:5">
      <c r="C149" s="34"/>
      <c r="D149" s="9"/>
      <c r="E149" s="16"/>
    </row>
    <row r="150" spans="3:5">
      <c r="C150" s="34"/>
      <c r="D150" s="9"/>
      <c r="E150" s="16"/>
    </row>
    <row r="151" spans="3:5">
      <c r="C151" s="12"/>
      <c r="D151" s="9"/>
      <c r="E151" s="16"/>
    </row>
    <row r="152" spans="3:5">
      <c r="C152" s="7"/>
      <c r="D152" s="7"/>
      <c r="E152" s="16"/>
    </row>
    <row r="176" spans="2:2">
      <c r="B176" s="42" t="s">
        <v>191</v>
      </c>
    </row>
    <row r="177" spans="2:4">
      <c r="B177" s="1" t="s">
        <v>192</v>
      </c>
      <c r="C177" s="1">
        <v>119560</v>
      </c>
    </row>
    <row r="178" spans="2:4">
      <c r="B178" s="1" t="s">
        <v>193</v>
      </c>
      <c r="C178" s="1">
        <v>10000</v>
      </c>
    </row>
    <row r="179" spans="2:4">
      <c r="B179" s="1" t="s">
        <v>194</v>
      </c>
      <c r="C179" s="1">
        <f>C177-C178</f>
        <v>109560</v>
      </c>
    </row>
    <row r="180" spans="2:4">
      <c r="B180" s="1" t="s">
        <v>195</v>
      </c>
      <c r="C180" s="43">
        <f>(C179/1000)/M22*100</f>
        <v>39.84941895357084</v>
      </c>
    </row>
    <row r="181" spans="2:4">
      <c r="B181" s="1" t="s">
        <v>307</v>
      </c>
      <c r="C181" s="43">
        <f>C180+D99</f>
        <v>45.180140381543438</v>
      </c>
    </row>
    <row r="182" spans="2:4">
      <c r="B182" s="1" t="s">
        <v>222</v>
      </c>
      <c r="C182" s="43">
        <f>C180+D182</f>
        <v>43.103289621135943</v>
      </c>
      <c r="D182" s="43">
        <f>'Top-down approach'!N63</f>
        <v>3.2538706675651063</v>
      </c>
    </row>
    <row r="183" spans="2:4">
      <c r="B183" s="1" t="s">
        <v>223</v>
      </c>
      <c r="C183" s="43">
        <f>C180+D183</f>
        <v>46.554039621135942</v>
      </c>
      <c r="D183" s="43">
        <f>'Top-down approach'!N64</f>
        <v>6.7046206675651057</v>
      </c>
    </row>
    <row r="185" spans="2:4">
      <c r="B185" s="1" t="s">
        <v>196</v>
      </c>
      <c r="C185" s="1">
        <v>33.299999999999997</v>
      </c>
    </row>
    <row r="186" spans="2:4">
      <c r="B186" s="1" t="s">
        <v>160</v>
      </c>
      <c r="C186" s="1">
        <v>36.4</v>
      </c>
    </row>
    <row r="187" spans="2:4">
      <c r="B187" s="1" t="s">
        <v>161</v>
      </c>
      <c r="C187" s="1">
        <v>37</v>
      </c>
    </row>
    <row r="188" spans="2:4">
      <c r="B188" s="1" t="s">
        <v>197</v>
      </c>
      <c r="C188" s="1">
        <v>38.200000000000003</v>
      </c>
    </row>
    <row r="189" spans="2:4">
      <c r="B189" s="1" t="s">
        <v>167</v>
      </c>
      <c r="C189" s="1">
        <v>38.6</v>
      </c>
    </row>
    <row r="190" spans="2:4">
      <c r="B190" s="1" t="s">
        <v>148</v>
      </c>
      <c r="C190" s="1">
        <v>39.1</v>
      </c>
    </row>
    <row r="191" spans="2:4">
      <c r="B191" s="1" t="s">
        <v>198</v>
      </c>
      <c r="C191" s="1">
        <v>39.799999999999997</v>
      </c>
    </row>
    <row r="192" spans="2:4">
      <c r="B192" s="1" t="s">
        <v>224</v>
      </c>
      <c r="C192" s="1">
        <v>39.799999999999997</v>
      </c>
    </row>
    <row r="193" spans="2:3">
      <c r="B193" s="42" t="s">
        <v>155</v>
      </c>
      <c r="C193" s="63">
        <f>C180</f>
        <v>39.84941895357084</v>
      </c>
    </row>
    <row r="194" spans="2:3">
      <c r="B194" s="1" t="s">
        <v>199</v>
      </c>
      <c r="C194" s="1">
        <v>39.900000000000013</v>
      </c>
    </row>
    <row r="195" spans="2:3">
      <c r="B195" s="1" t="s">
        <v>200</v>
      </c>
      <c r="C195" s="1">
        <v>40.700000000000003</v>
      </c>
    </row>
    <row r="196" spans="2:3">
      <c r="B196" s="1" t="s">
        <v>201</v>
      </c>
      <c r="C196" s="1">
        <v>40.700000000000003</v>
      </c>
    </row>
    <row r="197" spans="2:3">
      <c r="B197" s="1" t="s">
        <v>153</v>
      </c>
      <c r="C197" s="1">
        <v>41.400000000000013</v>
      </c>
    </row>
    <row r="198" spans="2:3">
      <c r="B198" s="1" t="s">
        <v>162</v>
      </c>
      <c r="C198" s="1">
        <v>42.400000000000013</v>
      </c>
    </row>
    <row r="199" spans="2:3">
      <c r="B199" s="1" t="s">
        <v>164</v>
      </c>
      <c r="C199" s="1">
        <v>42.6</v>
      </c>
    </row>
    <row r="200" spans="2:3">
      <c r="B200" s="1" t="s">
        <v>171</v>
      </c>
      <c r="C200" s="1">
        <v>42.6</v>
      </c>
    </row>
    <row r="201" spans="2:3">
      <c r="B201" s="1" t="s">
        <v>170</v>
      </c>
      <c r="C201" s="1">
        <v>42.900000000000013</v>
      </c>
    </row>
    <row r="202" spans="2:3">
      <c r="B202" s="42" t="s">
        <v>308</v>
      </c>
      <c r="C202" s="43">
        <f>C182</f>
        <v>43.103289621135943</v>
      </c>
    </row>
    <row r="203" spans="2:3">
      <c r="B203" s="1" t="s">
        <v>168</v>
      </c>
      <c r="C203" s="1">
        <v>44.1</v>
      </c>
    </row>
    <row r="204" spans="2:3">
      <c r="B204" s="42" t="s">
        <v>310</v>
      </c>
      <c r="C204" s="63">
        <f>C181</f>
        <v>45.180140381543438</v>
      </c>
    </row>
    <row r="205" spans="2:3">
      <c r="B205" s="1" t="s">
        <v>151</v>
      </c>
      <c r="C205" s="1">
        <v>45.900000000000013</v>
      </c>
    </row>
    <row r="206" spans="2:3">
      <c r="B206" s="42" t="s">
        <v>309</v>
      </c>
      <c r="C206" s="63">
        <f>C183</f>
        <v>46.554039621135942</v>
      </c>
    </row>
    <row r="207" spans="2:3">
      <c r="B207" s="1" t="s">
        <v>152</v>
      </c>
      <c r="C207" s="43">
        <v>46.6</v>
      </c>
    </row>
    <row r="208" spans="2:3">
      <c r="B208" s="1" t="s">
        <v>206</v>
      </c>
      <c r="C208" s="1">
        <v>46.7</v>
      </c>
    </row>
    <row r="209" spans="2:3">
      <c r="B209" s="1" t="s">
        <v>147</v>
      </c>
      <c r="C209" s="1">
        <v>47.7</v>
      </c>
    </row>
    <row r="210" spans="2:3">
      <c r="B210" s="1" t="s">
        <v>172</v>
      </c>
      <c r="C210" s="1">
        <v>47.7</v>
      </c>
    </row>
    <row r="211" spans="2:3">
      <c r="B211" s="1" t="s">
        <v>157</v>
      </c>
      <c r="C211" s="1">
        <v>48.7</v>
      </c>
    </row>
    <row r="212" spans="2:3">
      <c r="B212" s="1" t="s">
        <v>140</v>
      </c>
      <c r="C212" s="1">
        <v>48.900000000000013</v>
      </c>
    </row>
    <row r="213" spans="2:3">
      <c r="B213" s="1" t="s">
        <v>141</v>
      </c>
      <c r="C213" s="1">
        <v>49</v>
      </c>
    </row>
    <row r="214" spans="2:3">
      <c r="B214" s="1" t="s">
        <v>149</v>
      </c>
      <c r="C214" s="1">
        <v>51.7</v>
      </c>
    </row>
    <row r="215" spans="2:3">
      <c r="B215" s="1" t="s">
        <v>150</v>
      </c>
      <c r="C215" s="1">
        <v>52.7</v>
      </c>
    </row>
    <row r="216" spans="2:3">
      <c r="B216" s="1" t="s">
        <v>166</v>
      </c>
      <c r="C216" s="1">
        <v>54</v>
      </c>
    </row>
    <row r="219" spans="2:3">
      <c r="B219" s="1" t="s">
        <v>202</v>
      </c>
      <c r="C219" s="1">
        <v>45.400000000000013</v>
      </c>
    </row>
    <row r="220" spans="2:3">
      <c r="B220" s="44" t="s">
        <v>203</v>
      </c>
      <c r="C220" s="44">
        <v>45.7</v>
      </c>
    </row>
    <row r="221" spans="2:3">
      <c r="B221" s="1" t="s">
        <v>204</v>
      </c>
      <c r="C221" s="1">
        <v>46.3</v>
      </c>
    </row>
    <row r="222" spans="2:3">
      <c r="B222" s="1" t="s">
        <v>205</v>
      </c>
      <c r="C222" s="1">
        <v>46.5</v>
      </c>
    </row>
  </sheetData>
  <conditionalFormatting sqref="C8:C58">
    <cfRule type="colorScale" priority="3">
      <colorScale>
        <cfvo type="min"/>
        <cfvo type="max"/>
        <color rgb="FFFCFCFF"/>
        <color rgb="FF63BE7B"/>
      </colorScale>
    </cfRule>
  </conditionalFormatting>
  <hyperlinks>
    <hyperlink ref="E53" r:id="rId1" xr:uid="{86AA89FB-5B41-42A6-8A9F-39CF9A0AE6C5}"/>
    <hyperlink ref="E56" r:id="rId2" location=":~:text=It%20consists%20of%20a%20specific,price%20(certain%20exceptions%20apply)." xr:uid="{F587E912-3B2E-48B1-B97A-8C4B6E24E529}"/>
    <hyperlink ref="E32" r:id="rId3" display="Report of the Commission on Pensions p.162" xr:uid="{938A401F-B162-4B42-9796-3ED3F40DED69}"/>
    <hyperlink ref="E33" r:id="rId4" display="Report of the Commission on Pensions p.162" xr:uid="{BD456ECB-D6FE-4253-94BC-FF36404C242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678D-9915-4247-85AC-11B50D5BB387}">
  <sheetPr>
    <tabColor theme="8"/>
  </sheetPr>
  <dimension ref="A2:AO90"/>
  <sheetViews>
    <sheetView showGridLines="0" zoomScale="70" zoomScaleNormal="70" workbookViewId="0">
      <pane xSplit="3" ySplit="13" topLeftCell="D14" activePane="bottomRight" state="frozen"/>
      <selection activeCell="A2" sqref="A2"/>
      <selection pane="topRight" activeCell="D2" sqref="D2"/>
      <selection pane="bottomLeft" activeCell="A11" sqref="A11"/>
      <selection pane="bottomRight" activeCell="N63" sqref="N63"/>
    </sheetView>
  </sheetViews>
  <sheetFormatPr defaultColWidth="8.73046875" defaultRowHeight="13.15"/>
  <cols>
    <col min="1" max="2" width="26.19921875" style="76" customWidth="1"/>
    <col min="3" max="3" width="2.33203125" style="76" customWidth="1"/>
    <col min="4" max="16384" width="8.73046875" style="76"/>
  </cols>
  <sheetData>
    <row r="2" spans="1:41" ht="21">
      <c r="A2" s="93" t="s">
        <v>382</v>
      </c>
    </row>
    <row r="5" spans="1:41" ht="28.05" customHeight="1">
      <c r="A5" s="77" t="s">
        <v>69</v>
      </c>
      <c r="E5" s="78" t="s">
        <v>313</v>
      </c>
      <c r="G5" s="78" t="s">
        <v>314</v>
      </c>
      <c r="J5" s="78" t="s">
        <v>315</v>
      </c>
      <c r="N5" s="113" t="s">
        <v>316</v>
      </c>
      <c r="X5" s="78" t="s">
        <v>317</v>
      </c>
    </row>
    <row r="6" spans="1:41">
      <c r="A6" s="114" t="s">
        <v>70</v>
      </c>
      <c r="B6" s="114"/>
      <c r="C6" s="114"/>
      <c r="D6" s="115" t="s">
        <v>71</v>
      </c>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row>
    <row r="7" spans="1:41">
      <c r="A7" s="114" t="s">
        <v>74</v>
      </c>
      <c r="B7" s="114"/>
      <c r="C7" s="114"/>
      <c r="D7" s="116" t="s">
        <v>75</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1:41">
      <c r="A8" s="117" t="s">
        <v>76</v>
      </c>
      <c r="B8" s="117"/>
      <c r="C8" s="117"/>
      <c r="D8" s="115" t="s">
        <v>131</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row>
    <row r="9" spans="1:41">
      <c r="A9" s="119" t="s">
        <v>72</v>
      </c>
      <c r="B9" s="119"/>
      <c r="C9" s="119"/>
      <c r="D9" s="118" t="s">
        <v>318</v>
      </c>
      <c r="E9" s="118" t="s">
        <v>318</v>
      </c>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t="s">
        <v>319</v>
      </c>
      <c r="AH9" s="118" t="s">
        <v>320</v>
      </c>
      <c r="AI9" s="118" t="s">
        <v>321</v>
      </c>
      <c r="AJ9" s="118" t="s">
        <v>322</v>
      </c>
      <c r="AK9" s="118" t="s">
        <v>323</v>
      </c>
      <c r="AL9" s="118" t="s">
        <v>324</v>
      </c>
      <c r="AM9" s="118" t="s">
        <v>325</v>
      </c>
      <c r="AN9" s="118" t="s">
        <v>326</v>
      </c>
      <c r="AO9" s="118" t="s">
        <v>327</v>
      </c>
    </row>
    <row r="10" spans="1:41">
      <c r="A10" s="119"/>
      <c r="B10" s="119"/>
      <c r="C10" s="119"/>
      <c r="D10" s="118"/>
      <c r="E10" s="118" t="s">
        <v>328</v>
      </c>
      <c r="F10" s="118" t="s">
        <v>329</v>
      </c>
      <c r="G10" s="118" t="s">
        <v>330</v>
      </c>
      <c r="H10" s="118" t="s">
        <v>331</v>
      </c>
      <c r="I10" s="118" t="s">
        <v>332</v>
      </c>
      <c r="J10" s="118" t="s">
        <v>333</v>
      </c>
      <c r="K10" s="118" t="s">
        <v>334</v>
      </c>
      <c r="L10" s="118" t="s">
        <v>335</v>
      </c>
      <c r="M10" s="118" t="s">
        <v>336</v>
      </c>
      <c r="N10" s="79"/>
      <c r="O10" s="118" t="s">
        <v>337</v>
      </c>
      <c r="P10" s="118" t="s">
        <v>338</v>
      </c>
      <c r="Q10" s="118" t="s">
        <v>339</v>
      </c>
      <c r="R10" s="118" t="s">
        <v>340</v>
      </c>
      <c r="S10" s="118" t="s">
        <v>341</v>
      </c>
      <c r="T10" s="118" t="s">
        <v>342</v>
      </c>
      <c r="U10" s="118" t="s">
        <v>343</v>
      </c>
      <c r="V10" s="118" t="s">
        <v>344</v>
      </c>
      <c r="W10" s="118" t="s">
        <v>344</v>
      </c>
      <c r="X10" s="118"/>
      <c r="Y10" s="118"/>
      <c r="Z10" s="118"/>
      <c r="AA10" s="118" t="s">
        <v>345</v>
      </c>
      <c r="AB10" s="118" t="s">
        <v>345</v>
      </c>
      <c r="AC10" s="118"/>
      <c r="AD10" s="118"/>
      <c r="AE10" s="118" t="s">
        <v>346</v>
      </c>
      <c r="AF10" s="118" t="s">
        <v>347</v>
      </c>
      <c r="AG10" s="118"/>
      <c r="AH10" s="118"/>
      <c r="AI10" s="118"/>
      <c r="AJ10" s="118"/>
      <c r="AK10" s="118"/>
      <c r="AL10" s="118"/>
      <c r="AM10" s="118"/>
      <c r="AN10" s="118"/>
      <c r="AO10" s="118"/>
    </row>
    <row r="11" spans="1:41" ht="39.4">
      <c r="A11" s="119"/>
      <c r="B11" s="119"/>
      <c r="C11" s="119"/>
      <c r="D11" s="118"/>
      <c r="E11" s="118"/>
      <c r="F11" s="118"/>
      <c r="G11" s="118"/>
      <c r="H11" s="118"/>
      <c r="I11" s="118"/>
      <c r="J11" s="118"/>
      <c r="K11" s="118"/>
      <c r="L11" s="118"/>
      <c r="M11" s="118"/>
      <c r="N11" s="79"/>
      <c r="O11" s="118"/>
      <c r="P11" s="118"/>
      <c r="Q11" s="118"/>
      <c r="R11" s="118"/>
      <c r="S11" s="118"/>
      <c r="T11" s="118"/>
      <c r="U11" s="118"/>
      <c r="V11" s="118"/>
      <c r="W11" s="118" t="s">
        <v>348</v>
      </c>
      <c r="X11" s="79" t="s">
        <v>348</v>
      </c>
      <c r="Y11" s="118" t="s">
        <v>349</v>
      </c>
      <c r="Z11" s="118" t="s">
        <v>350</v>
      </c>
      <c r="AA11" s="118"/>
      <c r="AB11" s="118" t="s">
        <v>351</v>
      </c>
      <c r="AC11" s="118" t="s">
        <v>352</v>
      </c>
      <c r="AD11" s="118" t="s">
        <v>353</v>
      </c>
      <c r="AE11" s="118"/>
      <c r="AF11" s="118"/>
      <c r="AG11" s="118"/>
      <c r="AH11" s="118"/>
      <c r="AI11" s="118"/>
      <c r="AJ11" s="118"/>
      <c r="AK11" s="118"/>
      <c r="AL11" s="118"/>
      <c r="AM11" s="118"/>
      <c r="AN11" s="118"/>
      <c r="AO11" s="118"/>
    </row>
    <row r="12" spans="1:41" ht="8" customHeight="1">
      <c r="A12" s="119"/>
      <c r="B12" s="119"/>
      <c r="C12" s="119"/>
      <c r="D12" s="118"/>
      <c r="E12" s="118"/>
      <c r="F12" s="118"/>
      <c r="G12" s="118"/>
      <c r="H12" s="118"/>
      <c r="I12" s="118"/>
      <c r="J12" s="118"/>
      <c r="K12" s="118"/>
      <c r="L12" s="118"/>
      <c r="M12" s="118"/>
      <c r="N12" s="79"/>
      <c r="O12" s="118"/>
      <c r="P12" s="118"/>
      <c r="Q12" s="118"/>
      <c r="R12" s="118"/>
      <c r="S12" s="118"/>
      <c r="T12" s="118"/>
      <c r="U12" s="118"/>
      <c r="V12" s="118"/>
      <c r="W12" s="118"/>
      <c r="X12" s="79" t="s">
        <v>354</v>
      </c>
      <c r="Y12" s="118"/>
      <c r="Z12" s="118"/>
      <c r="AA12" s="118"/>
      <c r="AB12" s="118"/>
      <c r="AC12" s="118"/>
      <c r="AD12" s="118"/>
      <c r="AE12" s="118"/>
      <c r="AF12" s="118"/>
      <c r="AG12" s="118"/>
      <c r="AH12" s="118"/>
      <c r="AI12" s="118"/>
      <c r="AJ12" s="118"/>
      <c r="AK12" s="118"/>
      <c r="AL12" s="118"/>
      <c r="AM12" s="118"/>
      <c r="AN12" s="118"/>
      <c r="AO12" s="118"/>
    </row>
    <row r="13" spans="1:41">
      <c r="A13" s="80" t="s">
        <v>133</v>
      </c>
      <c r="B13" s="80" t="s">
        <v>134</v>
      </c>
      <c r="C13" s="81" t="s">
        <v>135</v>
      </c>
      <c r="D13" s="81" t="s">
        <v>135</v>
      </c>
      <c r="E13" s="81" t="s">
        <v>135</v>
      </c>
      <c r="F13" s="81" t="s">
        <v>135</v>
      </c>
      <c r="G13" s="81" t="s">
        <v>135</v>
      </c>
      <c r="H13" s="81" t="s">
        <v>135</v>
      </c>
      <c r="I13" s="81" t="s">
        <v>135</v>
      </c>
      <c r="J13" s="81" t="s">
        <v>135</v>
      </c>
      <c r="K13" s="81" t="s">
        <v>135</v>
      </c>
      <c r="L13" s="81" t="s">
        <v>135</v>
      </c>
      <c r="M13" s="81" t="s">
        <v>135</v>
      </c>
      <c r="N13" s="107"/>
      <c r="O13" s="81" t="s">
        <v>135</v>
      </c>
      <c r="P13" s="81" t="s">
        <v>135</v>
      </c>
      <c r="Q13" s="81" t="s">
        <v>135</v>
      </c>
      <c r="R13" s="81" t="s">
        <v>135</v>
      </c>
      <c r="S13" s="81" t="s">
        <v>135</v>
      </c>
      <c r="T13" s="81" t="s">
        <v>135</v>
      </c>
      <c r="U13" s="81" t="s">
        <v>135</v>
      </c>
      <c r="V13" s="81" t="s">
        <v>135</v>
      </c>
      <c r="W13" s="81" t="s">
        <v>135</v>
      </c>
      <c r="X13" s="81" t="s">
        <v>135</v>
      </c>
      <c r="Y13" s="81" t="s">
        <v>135</v>
      </c>
      <c r="Z13" s="81" t="s">
        <v>135</v>
      </c>
      <c r="AA13" s="81" t="s">
        <v>135</v>
      </c>
      <c r="AB13" s="81" t="s">
        <v>135</v>
      </c>
      <c r="AC13" s="81" t="s">
        <v>135</v>
      </c>
      <c r="AD13" s="81" t="s">
        <v>135</v>
      </c>
      <c r="AE13" s="81" t="s">
        <v>135</v>
      </c>
      <c r="AF13" s="81" t="s">
        <v>135</v>
      </c>
      <c r="AG13" s="81" t="s">
        <v>135</v>
      </c>
      <c r="AH13" s="81" t="s">
        <v>135</v>
      </c>
      <c r="AI13" s="81" t="s">
        <v>135</v>
      </c>
      <c r="AJ13" s="81" t="s">
        <v>135</v>
      </c>
      <c r="AK13" s="81" t="s">
        <v>135</v>
      </c>
      <c r="AL13" s="81" t="s">
        <v>135</v>
      </c>
      <c r="AM13" s="81" t="s">
        <v>135</v>
      </c>
      <c r="AN13" s="81" t="s">
        <v>135</v>
      </c>
      <c r="AO13" s="81" t="s">
        <v>135</v>
      </c>
    </row>
    <row r="14" spans="1:41">
      <c r="A14" s="82" t="s">
        <v>136</v>
      </c>
      <c r="B14" s="82" t="s">
        <v>137</v>
      </c>
      <c r="C14" s="81" t="s">
        <v>138</v>
      </c>
      <c r="D14" s="83">
        <v>27.672999999999998</v>
      </c>
      <c r="E14" s="83">
        <v>11.629</v>
      </c>
      <c r="F14" s="83">
        <v>0</v>
      </c>
      <c r="G14" s="83">
        <v>4.7430000000000003</v>
      </c>
      <c r="H14" s="83">
        <v>0</v>
      </c>
      <c r="I14" s="83">
        <v>0</v>
      </c>
      <c r="J14" s="83">
        <v>0</v>
      </c>
      <c r="K14" s="83">
        <v>0</v>
      </c>
      <c r="L14" s="83">
        <v>0</v>
      </c>
      <c r="M14" s="83">
        <v>0</v>
      </c>
      <c r="N14" s="108">
        <f t="shared" ref="N14:N51" si="0">E14+SUM(J14:L14)</f>
        <v>11.629</v>
      </c>
      <c r="O14" s="83">
        <v>1.3109999999999999</v>
      </c>
      <c r="P14" s="83">
        <v>1.702</v>
      </c>
      <c r="Q14" s="83">
        <v>0</v>
      </c>
      <c r="R14" s="83">
        <v>0</v>
      </c>
      <c r="S14" s="83">
        <v>1.016</v>
      </c>
      <c r="T14" s="83">
        <v>0</v>
      </c>
      <c r="U14" s="83">
        <v>0</v>
      </c>
      <c r="V14" s="83">
        <v>6.226</v>
      </c>
      <c r="W14" s="83">
        <v>3.3090000000000002</v>
      </c>
      <c r="X14" s="83">
        <v>3.2250000000000001</v>
      </c>
      <c r="Y14" s="83">
        <v>2.9169999999999998</v>
      </c>
      <c r="Z14" s="83">
        <v>0</v>
      </c>
      <c r="AA14" s="83">
        <v>1.046</v>
      </c>
      <c r="AB14" s="83">
        <v>0.40899999999999997</v>
      </c>
      <c r="AC14" s="83">
        <v>0.16</v>
      </c>
      <c r="AD14" s="83">
        <v>0.109</v>
      </c>
      <c r="AE14" s="83">
        <v>0</v>
      </c>
      <c r="AF14" s="83">
        <v>0</v>
      </c>
      <c r="AG14" s="83">
        <v>0.505</v>
      </c>
      <c r="AH14" s="83">
        <v>0.17399999999999999</v>
      </c>
      <c r="AI14" s="83">
        <v>0.33</v>
      </c>
      <c r="AJ14" s="83" t="s">
        <v>139</v>
      </c>
      <c r="AK14" s="83" t="s">
        <v>139</v>
      </c>
      <c r="AL14" s="83" t="s">
        <v>139</v>
      </c>
      <c r="AM14" s="83" t="s">
        <v>139</v>
      </c>
      <c r="AN14" s="83" t="s">
        <v>139</v>
      </c>
      <c r="AO14" s="83" t="s">
        <v>139</v>
      </c>
    </row>
    <row r="15" spans="1:41">
      <c r="A15" s="82" t="s">
        <v>140</v>
      </c>
      <c r="B15" s="82" t="s">
        <v>137</v>
      </c>
      <c r="C15" s="81" t="s">
        <v>138</v>
      </c>
      <c r="D15" s="83">
        <v>42.561999999999998</v>
      </c>
      <c r="E15" s="83">
        <v>9.6180000000000003</v>
      </c>
      <c r="F15" s="83">
        <v>0</v>
      </c>
      <c r="G15" s="83">
        <v>2.7149999999999999</v>
      </c>
      <c r="H15" s="83">
        <v>0</v>
      </c>
      <c r="I15" s="83">
        <v>0.20899999999999999</v>
      </c>
      <c r="J15" s="83">
        <v>5.9790000000000001</v>
      </c>
      <c r="K15" s="83">
        <v>6.9989999999999997</v>
      </c>
      <c r="L15" s="83">
        <v>1.881</v>
      </c>
      <c r="M15" s="83">
        <v>0</v>
      </c>
      <c r="N15" s="108">
        <f t="shared" si="0"/>
        <v>24.477</v>
      </c>
      <c r="O15" s="83">
        <v>2.7109999999999999</v>
      </c>
      <c r="P15" s="83">
        <v>0.20899999999999999</v>
      </c>
      <c r="Q15" s="83">
        <v>0</v>
      </c>
      <c r="R15" s="83">
        <v>0</v>
      </c>
      <c r="S15" s="83">
        <v>0.33100000000000002</v>
      </c>
      <c r="T15" s="83">
        <v>3.0000000000000001E-3</v>
      </c>
      <c r="U15" s="83">
        <v>0</v>
      </c>
      <c r="V15" s="83">
        <v>10.683999999999999</v>
      </c>
      <c r="W15" s="83">
        <v>7.6529999999999996</v>
      </c>
      <c r="X15" s="83">
        <v>7.6529999999999996</v>
      </c>
      <c r="Y15" s="83">
        <v>3.03</v>
      </c>
      <c r="Z15" s="83">
        <v>1E-3</v>
      </c>
      <c r="AA15" s="83">
        <v>1.0189999999999999</v>
      </c>
      <c r="AB15" s="83">
        <v>0.53</v>
      </c>
      <c r="AC15" s="83">
        <v>0.123</v>
      </c>
      <c r="AD15" s="83">
        <v>0.121</v>
      </c>
      <c r="AE15" s="83">
        <v>0</v>
      </c>
      <c r="AF15" s="83">
        <v>0.20300000000000001</v>
      </c>
      <c r="AG15" s="83">
        <v>8.3000000000000004E-2</v>
      </c>
      <c r="AH15" s="83">
        <v>5.8000000000000003E-2</v>
      </c>
      <c r="AI15" s="83">
        <v>2.5000000000000001E-2</v>
      </c>
      <c r="AJ15" s="83" t="s">
        <v>139</v>
      </c>
      <c r="AK15" s="83" t="s">
        <v>139</v>
      </c>
      <c r="AL15" s="83" t="s">
        <v>139</v>
      </c>
      <c r="AM15" s="83" t="s">
        <v>139</v>
      </c>
      <c r="AN15" s="83" t="s">
        <v>139</v>
      </c>
      <c r="AO15" s="83" t="s">
        <v>139</v>
      </c>
    </row>
    <row r="16" spans="1:41">
      <c r="A16" s="82" t="s">
        <v>141</v>
      </c>
      <c r="B16" s="82" t="s">
        <v>137</v>
      </c>
      <c r="C16" s="81" t="s">
        <v>138</v>
      </c>
      <c r="D16" s="83">
        <v>42.7</v>
      </c>
      <c r="E16" s="83">
        <v>11.326000000000001</v>
      </c>
      <c r="F16" s="83">
        <v>0</v>
      </c>
      <c r="G16" s="83">
        <v>3.7229999999999999</v>
      </c>
      <c r="H16" s="83">
        <v>0</v>
      </c>
      <c r="I16" s="83">
        <v>1.4999999999999999E-2</v>
      </c>
      <c r="J16" s="83">
        <v>4.0039999999999996</v>
      </c>
      <c r="K16" s="83">
        <v>7.9359999999999999</v>
      </c>
      <c r="L16" s="83">
        <v>1.3080000000000001</v>
      </c>
      <c r="M16" s="83">
        <v>0</v>
      </c>
      <c r="N16" s="108">
        <f t="shared" si="0"/>
        <v>24.573999999999998</v>
      </c>
      <c r="O16" s="83">
        <v>2E-3</v>
      </c>
      <c r="P16" s="83">
        <v>1.29</v>
      </c>
      <c r="Q16" s="83">
        <v>0.193</v>
      </c>
      <c r="R16" s="83">
        <v>0.61599999999999999</v>
      </c>
      <c r="S16" s="83">
        <v>1.129</v>
      </c>
      <c r="T16" s="83">
        <v>9.6000000000000002E-2</v>
      </c>
      <c r="U16" s="83">
        <v>0.11</v>
      </c>
      <c r="V16" s="83">
        <v>10.346</v>
      </c>
      <c r="W16" s="83">
        <v>6.7350000000000003</v>
      </c>
      <c r="X16" s="83">
        <v>6.6550000000000002</v>
      </c>
      <c r="Y16" s="83">
        <v>3.61</v>
      </c>
      <c r="Z16" s="83">
        <v>0</v>
      </c>
      <c r="AA16" s="83">
        <v>0.60399999999999998</v>
      </c>
      <c r="AB16" s="83">
        <v>0.26700000000000002</v>
      </c>
      <c r="AC16" s="83">
        <v>0.13200000000000001</v>
      </c>
      <c r="AD16" s="83">
        <v>0.19</v>
      </c>
      <c r="AE16" s="83">
        <v>3.0000000000000001E-3</v>
      </c>
      <c r="AF16" s="83">
        <v>0</v>
      </c>
      <c r="AG16" s="83">
        <v>0.22700000000000001</v>
      </c>
      <c r="AH16" s="83">
        <v>0.17899999999999999</v>
      </c>
      <c r="AI16" s="83">
        <v>4.8000000000000001E-2</v>
      </c>
      <c r="AJ16" s="83" t="s">
        <v>139</v>
      </c>
      <c r="AK16" s="83" t="s">
        <v>139</v>
      </c>
      <c r="AL16" s="83" t="s">
        <v>139</v>
      </c>
      <c r="AM16" s="83" t="s">
        <v>139</v>
      </c>
      <c r="AN16" s="83" t="s">
        <v>139</v>
      </c>
      <c r="AO16" s="83" t="s">
        <v>139</v>
      </c>
    </row>
    <row r="17" spans="1:41">
      <c r="A17" s="82" t="s">
        <v>142</v>
      </c>
      <c r="B17" s="82" t="s">
        <v>137</v>
      </c>
      <c r="C17" s="81" t="s">
        <v>138</v>
      </c>
      <c r="D17" s="83">
        <v>33.808</v>
      </c>
      <c r="E17" s="83">
        <v>12.177</v>
      </c>
      <c r="F17" s="83">
        <v>0</v>
      </c>
      <c r="G17" s="83">
        <v>4.1609999999999996</v>
      </c>
      <c r="H17" s="83">
        <v>0</v>
      </c>
      <c r="I17" s="83">
        <v>0.434</v>
      </c>
      <c r="J17" s="83">
        <v>1.915</v>
      </c>
      <c r="K17" s="83">
        <v>2.6040000000000001</v>
      </c>
      <c r="L17" s="83">
        <v>0.17</v>
      </c>
      <c r="M17" s="83">
        <v>0</v>
      </c>
      <c r="N17" s="108">
        <f t="shared" si="0"/>
        <v>16.866</v>
      </c>
      <c r="O17" s="83">
        <v>0.746</v>
      </c>
      <c r="P17" s="83">
        <v>3.048</v>
      </c>
      <c r="Q17" s="83">
        <v>1.9E-2</v>
      </c>
      <c r="R17" s="83">
        <v>1.4999999999999999E-2</v>
      </c>
      <c r="S17" s="83">
        <v>0.29399999999999998</v>
      </c>
      <c r="T17" s="83">
        <v>0.48</v>
      </c>
      <c r="U17" s="83">
        <v>0</v>
      </c>
      <c r="V17" s="83">
        <v>7.2240000000000002</v>
      </c>
      <c r="W17" s="83">
        <v>4.7469999999999999</v>
      </c>
      <c r="X17" s="83">
        <v>4.4809999999999999</v>
      </c>
      <c r="Y17" s="83">
        <v>2.4769999999999999</v>
      </c>
      <c r="Z17" s="83">
        <v>0</v>
      </c>
      <c r="AA17" s="83">
        <v>0.48099999999999998</v>
      </c>
      <c r="AB17" s="83">
        <v>0.13</v>
      </c>
      <c r="AC17" s="83">
        <v>7.5999999999999998E-2</v>
      </c>
      <c r="AD17" s="83">
        <v>0.20699999999999999</v>
      </c>
      <c r="AE17" s="83">
        <v>0</v>
      </c>
      <c r="AF17" s="83">
        <v>3.9E-2</v>
      </c>
      <c r="AG17" s="83">
        <v>0.78800000000000003</v>
      </c>
      <c r="AH17" s="83">
        <v>0.17199999999999999</v>
      </c>
      <c r="AI17" s="83">
        <v>0.61599999999999999</v>
      </c>
      <c r="AJ17" s="83" t="s">
        <v>139</v>
      </c>
      <c r="AK17" s="83" t="s">
        <v>139</v>
      </c>
      <c r="AL17" s="83" t="s">
        <v>139</v>
      </c>
      <c r="AM17" s="83" t="s">
        <v>139</v>
      </c>
      <c r="AN17" s="83" t="s">
        <v>139</v>
      </c>
      <c r="AO17" s="83" t="s">
        <v>139</v>
      </c>
    </row>
    <row r="18" spans="1:41">
      <c r="A18" s="82" t="s">
        <v>143</v>
      </c>
      <c r="B18" s="82" t="s">
        <v>137</v>
      </c>
      <c r="C18" s="81" t="s">
        <v>138</v>
      </c>
      <c r="D18" s="83">
        <v>20.890999999999998</v>
      </c>
      <c r="E18" s="83" t="s">
        <v>139</v>
      </c>
      <c r="F18" s="83" t="s">
        <v>139</v>
      </c>
      <c r="G18" s="83" t="s">
        <v>139</v>
      </c>
      <c r="H18" s="83" t="s">
        <v>139</v>
      </c>
      <c r="I18" s="83">
        <v>0.89</v>
      </c>
      <c r="J18" s="83">
        <v>1.474</v>
      </c>
      <c r="K18" s="83">
        <v>5.0999999999999997E-2</v>
      </c>
      <c r="L18" s="83">
        <v>0</v>
      </c>
      <c r="M18" s="83">
        <v>0</v>
      </c>
      <c r="N18" s="109" t="s">
        <v>139</v>
      </c>
      <c r="O18" s="83">
        <v>0</v>
      </c>
      <c r="P18" s="83">
        <v>0.76700000000000002</v>
      </c>
      <c r="Q18" s="83">
        <v>0</v>
      </c>
      <c r="R18" s="83">
        <v>3.2000000000000001E-2</v>
      </c>
      <c r="S18" s="83">
        <v>0.34200000000000003</v>
      </c>
      <c r="T18" s="83">
        <v>0</v>
      </c>
      <c r="U18" s="83">
        <v>0</v>
      </c>
      <c r="V18" s="83">
        <v>10.269</v>
      </c>
      <c r="W18" s="83">
        <v>8.3249999999999993</v>
      </c>
      <c r="X18" s="83">
        <v>8.3249999999999993</v>
      </c>
      <c r="Y18" s="83">
        <v>1.944</v>
      </c>
      <c r="Z18" s="83">
        <v>0</v>
      </c>
      <c r="AA18" s="83">
        <v>0.80900000000000005</v>
      </c>
      <c r="AB18" s="83">
        <v>0</v>
      </c>
      <c r="AC18" s="83">
        <v>0</v>
      </c>
      <c r="AD18" s="83">
        <v>6.5000000000000002E-2</v>
      </c>
      <c r="AE18" s="83">
        <v>0</v>
      </c>
      <c r="AF18" s="83">
        <v>-0.128</v>
      </c>
      <c r="AG18" s="83">
        <v>0.14199999999999999</v>
      </c>
      <c r="AH18" s="83">
        <v>0.04</v>
      </c>
      <c r="AI18" s="83">
        <v>0.10199999999999999</v>
      </c>
      <c r="AJ18" s="83" t="s">
        <v>139</v>
      </c>
      <c r="AK18" s="83" t="s">
        <v>139</v>
      </c>
      <c r="AL18" s="83" t="s">
        <v>139</v>
      </c>
      <c r="AM18" s="83" t="s">
        <v>139</v>
      </c>
      <c r="AN18" s="83" t="s">
        <v>139</v>
      </c>
      <c r="AO18" s="83" t="s">
        <v>139</v>
      </c>
    </row>
    <row r="19" spans="1:41">
      <c r="A19" s="82" t="s">
        <v>144</v>
      </c>
      <c r="B19" s="82" t="s">
        <v>137</v>
      </c>
      <c r="C19" s="81" t="s">
        <v>138</v>
      </c>
      <c r="D19" s="83">
        <v>19.702999999999999</v>
      </c>
      <c r="E19" s="83">
        <v>1.3340000000000001</v>
      </c>
      <c r="F19" s="83" t="s">
        <v>139</v>
      </c>
      <c r="G19" s="83">
        <v>4.7350000000000003</v>
      </c>
      <c r="H19" s="83" t="s">
        <v>139</v>
      </c>
      <c r="I19" s="83">
        <v>0.29399999999999998</v>
      </c>
      <c r="J19" s="83" t="s">
        <v>139</v>
      </c>
      <c r="K19" s="83" t="s">
        <v>139</v>
      </c>
      <c r="L19" s="83" t="s">
        <v>139</v>
      </c>
      <c r="M19" s="83">
        <v>1.873</v>
      </c>
      <c r="N19" s="108">
        <f t="shared" si="0"/>
        <v>1.3340000000000001</v>
      </c>
      <c r="O19" s="83">
        <v>0.34</v>
      </c>
      <c r="P19" s="83">
        <v>0.82399999999999995</v>
      </c>
      <c r="Q19" s="83">
        <v>8.6999999999999994E-2</v>
      </c>
      <c r="R19" s="83">
        <v>0</v>
      </c>
      <c r="S19" s="83">
        <v>0.77200000000000002</v>
      </c>
      <c r="T19" s="83">
        <v>0.106</v>
      </c>
      <c r="U19" s="83">
        <v>0</v>
      </c>
      <c r="V19" s="83">
        <v>8.2989999999999995</v>
      </c>
      <c r="W19" s="83">
        <v>6.7130000000000001</v>
      </c>
      <c r="X19" s="83">
        <v>5.8369999999999997</v>
      </c>
      <c r="Y19" s="83">
        <v>1.5860000000000001</v>
      </c>
      <c r="Z19" s="83">
        <v>0</v>
      </c>
      <c r="AA19" s="83">
        <v>0.16300000000000001</v>
      </c>
      <c r="AB19" s="83">
        <v>0.16300000000000001</v>
      </c>
      <c r="AC19" s="83" t="s">
        <v>139</v>
      </c>
      <c r="AD19" s="83" t="s">
        <v>139</v>
      </c>
      <c r="AE19" s="83">
        <v>0</v>
      </c>
      <c r="AF19" s="83">
        <v>0.875</v>
      </c>
      <c r="AG19" s="83" t="s">
        <v>139</v>
      </c>
      <c r="AH19" s="83" t="s">
        <v>139</v>
      </c>
      <c r="AI19" s="83" t="s">
        <v>139</v>
      </c>
      <c r="AJ19" s="83" t="s">
        <v>139</v>
      </c>
      <c r="AK19" s="83" t="s">
        <v>139</v>
      </c>
      <c r="AL19" s="83" t="s">
        <v>139</v>
      </c>
      <c r="AM19" s="83" t="s">
        <v>139</v>
      </c>
      <c r="AN19" s="83" t="s">
        <v>139</v>
      </c>
      <c r="AO19" s="83" t="s">
        <v>139</v>
      </c>
    </row>
    <row r="20" spans="1:41">
      <c r="A20" s="82" t="s">
        <v>145</v>
      </c>
      <c r="B20" s="82" t="s">
        <v>137</v>
      </c>
      <c r="C20" s="81" t="s">
        <v>138</v>
      </c>
      <c r="D20" s="83">
        <v>23.579000000000001</v>
      </c>
      <c r="E20" s="83">
        <v>1.4259999999999999</v>
      </c>
      <c r="F20" s="83">
        <v>1.4999999999999999E-2</v>
      </c>
      <c r="G20" s="83">
        <v>2.5449999999999999</v>
      </c>
      <c r="H20" s="83">
        <v>0.27200000000000002</v>
      </c>
      <c r="I20" s="83">
        <v>0.68100000000000005</v>
      </c>
      <c r="J20" s="83">
        <v>0</v>
      </c>
      <c r="K20" s="83">
        <v>1.0169999999999999</v>
      </c>
      <c r="L20" s="83">
        <v>0</v>
      </c>
      <c r="M20" s="83">
        <v>7.0419999999999998</v>
      </c>
      <c r="N20" s="108">
        <f t="shared" si="0"/>
        <v>2.4429999999999996</v>
      </c>
      <c r="O20" s="83">
        <v>1.391</v>
      </c>
      <c r="P20" s="83">
        <v>0.33400000000000002</v>
      </c>
      <c r="Q20" s="83">
        <v>0</v>
      </c>
      <c r="R20" s="83">
        <v>0</v>
      </c>
      <c r="S20" s="83">
        <v>0.113</v>
      </c>
      <c r="T20" s="83">
        <v>0</v>
      </c>
      <c r="U20" s="83">
        <v>0</v>
      </c>
      <c r="V20" s="83">
        <v>7.34</v>
      </c>
      <c r="W20" s="83">
        <v>4.4260000000000002</v>
      </c>
      <c r="X20" s="83">
        <v>4.3529999999999998</v>
      </c>
      <c r="Y20" s="83">
        <v>2.9129999999999998</v>
      </c>
      <c r="Z20" s="83">
        <v>0</v>
      </c>
      <c r="AA20" s="83">
        <v>0.86599999999999999</v>
      </c>
      <c r="AB20" s="83">
        <v>0</v>
      </c>
      <c r="AC20" s="83">
        <v>0.48199999999999998</v>
      </c>
      <c r="AD20" s="83">
        <v>0</v>
      </c>
      <c r="AE20" s="83">
        <v>0</v>
      </c>
      <c r="AF20" s="83">
        <v>0.53800000000000003</v>
      </c>
      <c r="AG20" s="83" t="s">
        <v>139</v>
      </c>
      <c r="AH20" s="83" t="s">
        <v>139</v>
      </c>
      <c r="AI20" s="83" t="s">
        <v>139</v>
      </c>
      <c r="AJ20" s="83" t="s">
        <v>139</v>
      </c>
      <c r="AK20" s="83" t="s">
        <v>139</v>
      </c>
      <c r="AL20" s="83" t="s">
        <v>139</v>
      </c>
      <c r="AM20" s="83" t="s">
        <v>139</v>
      </c>
      <c r="AN20" s="83" t="s">
        <v>139</v>
      </c>
      <c r="AO20" s="83" t="s">
        <v>139</v>
      </c>
    </row>
    <row r="21" spans="1:41">
      <c r="A21" s="82" t="s">
        <v>146</v>
      </c>
      <c r="B21" s="82" t="s">
        <v>137</v>
      </c>
      <c r="C21" s="81" t="s">
        <v>138</v>
      </c>
      <c r="D21" s="83">
        <v>34.780999999999999</v>
      </c>
      <c r="E21" s="83">
        <v>4.4109999999999996</v>
      </c>
      <c r="F21" s="83">
        <v>0</v>
      </c>
      <c r="G21" s="83">
        <v>3.508</v>
      </c>
      <c r="H21" s="83">
        <v>0</v>
      </c>
      <c r="I21" s="83">
        <v>0</v>
      </c>
      <c r="J21" s="83">
        <v>3.1869999999999998</v>
      </c>
      <c r="K21" s="83">
        <v>9.8360000000000003</v>
      </c>
      <c r="L21" s="83">
        <v>2.3340000000000001</v>
      </c>
      <c r="M21" s="83">
        <v>0</v>
      </c>
      <c r="N21" s="108">
        <f t="shared" si="0"/>
        <v>19.768000000000001</v>
      </c>
      <c r="O21" s="83">
        <v>0</v>
      </c>
      <c r="P21" s="83">
        <v>0.189</v>
      </c>
      <c r="Q21" s="83">
        <v>0</v>
      </c>
      <c r="R21" s="83">
        <v>0</v>
      </c>
      <c r="S21" s="83">
        <v>0.22600000000000001</v>
      </c>
      <c r="T21" s="83">
        <v>0</v>
      </c>
      <c r="U21" s="83">
        <v>0</v>
      </c>
      <c r="V21" s="83">
        <v>10.587</v>
      </c>
      <c r="W21" s="83">
        <v>7.52</v>
      </c>
      <c r="X21" s="83">
        <v>7.52</v>
      </c>
      <c r="Y21" s="83">
        <v>3.0659999999999998</v>
      </c>
      <c r="Z21" s="83">
        <v>0</v>
      </c>
      <c r="AA21" s="83">
        <v>0.498</v>
      </c>
      <c r="AB21" s="83">
        <v>0</v>
      </c>
      <c r="AC21" s="83">
        <v>0.112</v>
      </c>
      <c r="AD21" s="83">
        <v>0.125</v>
      </c>
      <c r="AE21" s="83">
        <v>0</v>
      </c>
      <c r="AF21" s="83">
        <v>4.0000000000000001E-3</v>
      </c>
      <c r="AG21" s="83">
        <v>0.68799999999999994</v>
      </c>
      <c r="AH21" s="83">
        <v>0.55400000000000005</v>
      </c>
      <c r="AI21" s="83">
        <v>0.13500000000000001</v>
      </c>
      <c r="AJ21" s="83" t="s">
        <v>139</v>
      </c>
      <c r="AK21" s="83" t="s">
        <v>139</v>
      </c>
      <c r="AL21" s="83" t="s">
        <v>139</v>
      </c>
      <c r="AM21" s="83" t="s">
        <v>139</v>
      </c>
      <c r="AN21" s="83" t="s">
        <v>139</v>
      </c>
      <c r="AO21" s="83" t="s">
        <v>139</v>
      </c>
    </row>
    <row r="22" spans="1:41">
      <c r="A22" s="82" t="s">
        <v>147</v>
      </c>
      <c r="B22" s="82" t="s">
        <v>137</v>
      </c>
      <c r="C22" s="81" t="s">
        <v>138</v>
      </c>
      <c r="D22" s="83">
        <v>46.603000000000002</v>
      </c>
      <c r="E22" s="83">
        <v>24.263999999999999</v>
      </c>
      <c r="F22" s="83">
        <v>0.01</v>
      </c>
      <c r="G22" s="83">
        <v>3.137</v>
      </c>
      <c r="H22" s="83">
        <v>0</v>
      </c>
      <c r="I22" s="83">
        <v>2.7360000000000002</v>
      </c>
      <c r="J22" s="83">
        <v>2.9000000000000001E-2</v>
      </c>
      <c r="K22" s="83">
        <v>1.2999999999999999E-2</v>
      </c>
      <c r="L22" s="83">
        <v>0</v>
      </c>
      <c r="M22" s="83">
        <v>0</v>
      </c>
      <c r="N22" s="108">
        <f t="shared" si="0"/>
        <v>24.306000000000001</v>
      </c>
      <c r="O22" s="83">
        <v>0.28199999999999997</v>
      </c>
      <c r="P22" s="83">
        <v>1.319</v>
      </c>
      <c r="Q22" s="83">
        <v>0</v>
      </c>
      <c r="R22" s="83">
        <v>0.36799999999999999</v>
      </c>
      <c r="S22" s="83">
        <v>0.311</v>
      </c>
      <c r="T22" s="83">
        <v>0</v>
      </c>
      <c r="U22" s="83">
        <v>0</v>
      </c>
      <c r="V22" s="83">
        <v>13.023</v>
      </c>
      <c r="W22" s="83">
        <v>9.3469999999999995</v>
      </c>
      <c r="X22" s="83">
        <v>9.3469999999999995</v>
      </c>
      <c r="Y22" s="83">
        <v>3.6760000000000002</v>
      </c>
      <c r="Z22" s="83">
        <v>0</v>
      </c>
      <c r="AA22" s="83">
        <v>0.69699999999999995</v>
      </c>
      <c r="AB22" s="83">
        <v>0.32200000000000001</v>
      </c>
      <c r="AC22" s="83">
        <v>0.16500000000000001</v>
      </c>
      <c r="AD22" s="83">
        <v>5.2999999999999999E-2</v>
      </c>
      <c r="AE22" s="83">
        <v>0.40200000000000002</v>
      </c>
      <c r="AF22" s="83">
        <v>1.2E-2</v>
      </c>
      <c r="AG22" s="83">
        <v>0.13400000000000001</v>
      </c>
      <c r="AH22" s="83">
        <v>0.127</v>
      </c>
      <c r="AI22" s="83">
        <v>7.0000000000000001E-3</v>
      </c>
      <c r="AJ22" s="83" t="s">
        <v>139</v>
      </c>
      <c r="AK22" s="83" t="s">
        <v>139</v>
      </c>
      <c r="AL22" s="83" t="s">
        <v>139</v>
      </c>
      <c r="AM22" s="83" t="s">
        <v>139</v>
      </c>
      <c r="AN22" s="83" t="s">
        <v>139</v>
      </c>
      <c r="AO22" s="83" t="s">
        <v>139</v>
      </c>
    </row>
    <row r="23" spans="1:41">
      <c r="A23" s="82" t="s">
        <v>148</v>
      </c>
      <c r="B23" s="82" t="s">
        <v>137</v>
      </c>
      <c r="C23" s="81" t="s">
        <v>138</v>
      </c>
      <c r="D23" s="83">
        <v>33.526000000000003</v>
      </c>
      <c r="E23" s="83">
        <v>5.5229999999999997</v>
      </c>
      <c r="F23" s="83">
        <v>0</v>
      </c>
      <c r="G23" s="83">
        <v>0.33700000000000002</v>
      </c>
      <c r="H23" s="83">
        <v>1.498</v>
      </c>
      <c r="I23" s="83">
        <v>0</v>
      </c>
      <c r="J23" s="83">
        <v>0.48899999999999999</v>
      </c>
      <c r="K23" s="83">
        <v>11.180999999999999</v>
      </c>
      <c r="L23" s="83">
        <v>7.2999999999999995E-2</v>
      </c>
      <c r="M23" s="83">
        <v>0</v>
      </c>
      <c r="N23" s="108">
        <f t="shared" si="0"/>
        <v>17.265999999999998</v>
      </c>
      <c r="O23" s="83">
        <v>0</v>
      </c>
      <c r="P23" s="83">
        <v>0.20899999999999999</v>
      </c>
      <c r="Q23" s="83">
        <v>0</v>
      </c>
      <c r="R23" s="83">
        <v>0</v>
      </c>
      <c r="S23" s="83">
        <v>0</v>
      </c>
      <c r="T23" s="83">
        <v>0</v>
      </c>
      <c r="U23" s="83">
        <v>0</v>
      </c>
      <c r="V23" s="83">
        <v>13.432</v>
      </c>
      <c r="W23" s="83">
        <v>8.952</v>
      </c>
      <c r="X23" s="83">
        <v>8.952</v>
      </c>
      <c r="Y23" s="83">
        <v>4.4800000000000004</v>
      </c>
      <c r="Z23" s="83">
        <v>0</v>
      </c>
      <c r="AA23" s="83">
        <v>0.78400000000000003</v>
      </c>
      <c r="AB23" s="83" t="s">
        <v>139</v>
      </c>
      <c r="AC23" s="83" t="s">
        <v>139</v>
      </c>
      <c r="AD23" s="83">
        <v>0.505</v>
      </c>
      <c r="AE23" s="83">
        <v>0</v>
      </c>
      <c r="AF23" s="83">
        <v>0</v>
      </c>
      <c r="AG23" s="83" t="s">
        <v>139</v>
      </c>
      <c r="AH23" s="83" t="s">
        <v>139</v>
      </c>
      <c r="AI23" s="83" t="s">
        <v>139</v>
      </c>
      <c r="AJ23" s="83" t="s">
        <v>139</v>
      </c>
      <c r="AK23" s="83" t="s">
        <v>139</v>
      </c>
      <c r="AL23" s="83" t="s">
        <v>139</v>
      </c>
      <c r="AM23" s="83" t="s">
        <v>139</v>
      </c>
      <c r="AN23" s="83" t="s">
        <v>139</v>
      </c>
      <c r="AO23" s="83" t="s">
        <v>139</v>
      </c>
    </row>
    <row r="24" spans="1:41">
      <c r="A24" s="82" t="s">
        <v>149</v>
      </c>
      <c r="B24" s="82" t="s">
        <v>137</v>
      </c>
      <c r="C24" s="81" t="s">
        <v>138</v>
      </c>
      <c r="D24" s="83">
        <v>42.250999999999998</v>
      </c>
      <c r="E24" s="83">
        <v>12.244999999999999</v>
      </c>
      <c r="F24" s="83">
        <v>0</v>
      </c>
      <c r="G24" s="83">
        <v>2.528</v>
      </c>
      <c r="H24" s="83">
        <v>0</v>
      </c>
      <c r="I24" s="83">
        <v>0</v>
      </c>
      <c r="J24" s="83">
        <v>3.5590000000000002</v>
      </c>
      <c r="K24" s="83">
        <v>7.4050000000000002</v>
      </c>
      <c r="L24" s="83">
        <v>0.82099999999999995</v>
      </c>
      <c r="M24" s="83">
        <v>0</v>
      </c>
      <c r="N24" s="108">
        <f t="shared" si="0"/>
        <v>24.03</v>
      </c>
      <c r="O24" s="83">
        <v>0</v>
      </c>
      <c r="P24" s="83">
        <v>0.77900000000000003</v>
      </c>
      <c r="Q24" s="83">
        <v>0</v>
      </c>
      <c r="R24" s="83">
        <v>0.312</v>
      </c>
      <c r="S24" s="83">
        <v>0.35699999999999998</v>
      </c>
      <c r="T24" s="83">
        <v>0</v>
      </c>
      <c r="U24" s="83">
        <v>0</v>
      </c>
      <c r="V24" s="83">
        <v>13.606999999999999</v>
      </c>
      <c r="W24" s="83">
        <v>9.1519999999999992</v>
      </c>
      <c r="X24" s="83">
        <v>9.1519999999999992</v>
      </c>
      <c r="Y24" s="83">
        <v>4.4550000000000001</v>
      </c>
      <c r="Z24" s="83">
        <v>0</v>
      </c>
      <c r="AA24" s="83">
        <v>0.61599999999999999</v>
      </c>
      <c r="AB24" s="83">
        <v>0.39500000000000002</v>
      </c>
      <c r="AC24" s="83">
        <v>8.4000000000000005E-2</v>
      </c>
      <c r="AD24" s="83">
        <v>0.121</v>
      </c>
      <c r="AE24" s="83">
        <v>0</v>
      </c>
      <c r="AF24" s="83">
        <v>2.1000000000000001E-2</v>
      </c>
      <c r="AG24" s="83" t="s">
        <v>139</v>
      </c>
      <c r="AH24" s="83" t="s">
        <v>139</v>
      </c>
      <c r="AI24" s="83" t="s">
        <v>139</v>
      </c>
      <c r="AJ24" s="83" t="s">
        <v>139</v>
      </c>
      <c r="AK24" s="83" t="s">
        <v>139</v>
      </c>
      <c r="AL24" s="83" t="s">
        <v>139</v>
      </c>
      <c r="AM24" s="83" t="s">
        <v>139</v>
      </c>
      <c r="AN24" s="83" t="s">
        <v>139</v>
      </c>
      <c r="AO24" s="83" t="s">
        <v>139</v>
      </c>
    </row>
    <row r="25" spans="1:41">
      <c r="A25" s="82" t="s">
        <v>150</v>
      </c>
      <c r="B25" s="82" t="s">
        <v>137</v>
      </c>
      <c r="C25" s="81" t="s">
        <v>138</v>
      </c>
      <c r="D25" s="83">
        <v>44.884999999999998</v>
      </c>
      <c r="E25" s="83">
        <v>9.2989999999999995</v>
      </c>
      <c r="F25" s="83">
        <v>0</v>
      </c>
      <c r="G25" s="83">
        <v>2.2210000000000001</v>
      </c>
      <c r="H25" s="83">
        <v>0</v>
      </c>
      <c r="I25" s="83">
        <v>0</v>
      </c>
      <c r="J25" s="83">
        <v>3.585</v>
      </c>
      <c r="K25" s="83">
        <v>10.084</v>
      </c>
      <c r="L25" s="83">
        <v>1.159</v>
      </c>
      <c r="M25" s="83">
        <v>0</v>
      </c>
      <c r="N25" s="108">
        <f t="shared" si="0"/>
        <v>24.127000000000002</v>
      </c>
      <c r="O25" s="83">
        <v>1.7789999999999999</v>
      </c>
      <c r="P25" s="83">
        <v>2.3620000000000001</v>
      </c>
      <c r="Q25" s="83">
        <v>8.4000000000000005E-2</v>
      </c>
      <c r="R25" s="83">
        <v>0.624</v>
      </c>
      <c r="S25" s="83">
        <v>0.81699999999999995</v>
      </c>
      <c r="T25" s="83">
        <v>0</v>
      </c>
      <c r="U25" s="83">
        <v>0</v>
      </c>
      <c r="V25" s="83">
        <v>11.88</v>
      </c>
      <c r="W25" s="83">
        <v>7.9429999999999996</v>
      </c>
      <c r="X25" s="83">
        <v>7.15</v>
      </c>
      <c r="Y25" s="83">
        <v>3.9369999999999998</v>
      </c>
      <c r="Z25" s="83">
        <v>0</v>
      </c>
      <c r="AA25" s="83">
        <v>0.49</v>
      </c>
      <c r="AB25" s="83">
        <v>0</v>
      </c>
      <c r="AC25" s="83">
        <v>3.6999999999999998E-2</v>
      </c>
      <c r="AD25" s="83">
        <v>0.23699999999999999</v>
      </c>
      <c r="AE25" s="83">
        <v>0</v>
      </c>
      <c r="AF25" s="83">
        <v>0.502</v>
      </c>
      <c r="AG25" s="83">
        <v>1.4510000000000001</v>
      </c>
      <c r="AH25" s="83">
        <v>0.69399999999999995</v>
      </c>
      <c r="AI25" s="83">
        <v>0.75700000000000001</v>
      </c>
      <c r="AJ25" s="83" t="s">
        <v>139</v>
      </c>
      <c r="AK25" s="83" t="s">
        <v>139</v>
      </c>
      <c r="AL25" s="83" t="s">
        <v>139</v>
      </c>
      <c r="AM25" s="83" t="s">
        <v>139</v>
      </c>
      <c r="AN25" s="83" t="s">
        <v>139</v>
      </c>
      <c r="AO25" s="83" t="s">
        <v>139</v>
      </c>
    </row>
    <row r="26" spans="1:41">
      <c r="A26" s="85" t="s">
        <v>151</v>
      </c>
      <c r="B26" s="82" t="s">
        <v>137</v>
      </c>
      <c r="C26" s="81" t="s">
        <v>138</v>
      </c>
      <c r="D26" s="83">
        <v>38.616999999999997</v>
      </c>
      <c r="E26" s="83">
        <v>10.574999999999999</v>
      </c>
      <c r="F26" s="83">
        <v>0</v>
      </c>
      <c r="G26" s="83">
        <v>1.9990000000000001</v>
      </c>
      <c r="H26" s="83">
        <v>0</v>
      </c>
      <c r="I26" s="83">
        <v>0</v>
      </c>
      <c r="J26" s="83">
        <v>6.34</v>
      </c>
      <c r="K26" s="83">
        <v>6.8620000000000001</v>
      </c>
      <c r="L26" s="83">
        <v>1.427</v>
      </c>
      <c r="M26" s="83">
        <v>0</v>
      </c>
      <c r="N26" s="108">
        <f t="shared" si="0"/>
        <v>25.204000000000001</v>
      </c>
      <c r="O26" s="83">
        <v>0</v>
      </c>
      <c r="P26" s="83">
        <v>0.41599999999999998</v>
      </c>
      <c r="Q26" s="83">
        <v>4.2000000000000003E-2</v>
      </c>
      <c r="R26" s="83">
        <v>0.20100000000000001</v>
      </c>
      <c r="S26" s="83">
        <v>0.45500000000000002</v>
      </c>
      <c r="T26" s="83">
        <v>0</v>
      </c>
      <c r="U26" s="83">
        <v>0</v>
      </c>
      <c r="V26" s="83">
        <v>9.7040000000000006</v>
      </c>
      <c r="W26" s="83">
        <v>7.0369999999999999</v>
      </c>
      <c r="X26" s="83">
        <v>7.0369999999999999</v>
      </c>
      <c r="Y26" s="83">
        <v>2.6589999999999998</v>
      </c>
      <c r="Z26" s="83">
        <v>8.0000000000000002E-3</v>
      </c>
      <c r="AA26" s="83">
        <v>0.58599999999999997</v>
      </c>
      <c r="AB26" s="83">
        <v>0.21099999999999999</v>
      </c>
      <c r="AC26" s="83">
        <v>5.8999999999999997E-2</v>
      </c>
      <c r="AD26" s="83">
        <v>7.9000000000000001E-2</v>
      </c>
      <c r="AE26" s="83">
        <v>0</v>
      </c>
      <c r="AF26" s="83">
        <v>8.9999999999999993E-3</v>
      </c>
      <c r="AG26" s="83">
        <v>1.3009999999999999</v>
      </c>
      <c r="AH26" s="83">
        <v>0.84399999999999997</v>
      </c>
      <c r="AI26" s="83">
        <v>0.45700000000000002</v>
      </c>
      <c r="AJ26" s="83" t="s">
        <v>139</v>
      </c>
      <c r="AK26" s="83" t="s">
        <v>139</v>
      </c>
      <c r="AL26" s="83" t="s">
        <v>139</v>
      </c>
      <c r="AM26" s="83" t="s">
        <v>139</v>
      </c>
      <c r="AN26" s="83" t="s">
        <v>139</v>
      </c>
      <c r="AO26" s="83" t="s">
        <v>139</v>
      </c>
    </row>
    <row r="27" spans="1:41">
      <c r="A27" s="82" t="s">
        <v>152</v>
      </c>
      <c r="B27" s="82" t="s">
        <v>137</v>
      </c>
      <c r="C27" s="81" t="s">
        <v>138</v>
      </c>
      <c r="D27" s="83">
        <v>39.484000000000002</v>
      </c>
      <c r="E27" s="83">
        <v>5.9180000000000001</v>
      </c>
      <c r="F27" s="83">
        <v>0.08</v>
      </c>
      <c r="G27" s="83">
        <v>2.2200000000000002</v>
      </c>
      <c r="H27" s="83">
        <v>0</v>
      </c>
      <c r="I27" s="83">
        <v>0.311</v>
      </c>
      <c r="J27" s="83">
        <v>6.5860000000000003</v>
      </c>
      <c r="K27" s="83">
        <v>5.5679999999999996</v>
      </c>
      <c r="L27" s="83">
        <v>0</v>
      </c>
      <c r="M27" s="83">
        <v>0</v>
      </c>
      <c r="N27" s="108">
        <f t="shared" si="0"/>
        <v>18.071999999999999</v>
      </c>
      <c r="O27" s="83">
        <v>0</v>
      </c>
      <c r="P27" s="83">
        <v>1.782</v>
      </c>
      <c r="Q27" s="83">
        <v>0.65</v>
      </c>
      <c r="R27" s="83">
        <v>0.13300000000000001</v>
      </c>
      <c r="S27" s="83">
        <v>0.47399999999999998</v>
      </c>
      <c r="T27" s="83">
        <v>0</v>
      </c>
      <c r="U27" s="83">
        <v>1.4999999999999999E-2</v>
      </c>
      <c r="V27" s="83">
        <v>13.571999999999999</v>
      </c>
      <c r="W27" s="83">
        <v>8.4369999999999994</v>
      </c>
      <c r="X27" s="83">
        <v>8.391</v>
      </c>
      <c r="Y27" s="83">
        <v>5.1100000000000003</v>
      </c>
      <c r="Z27" s="83">
        <v>2.5000000000000001E-2</v>
      </c>
      <c r="AA27" s="83">
        <v>1.776</v>
      </c>
      <c r="AB27" s="83">
        <v>0.44700000000000001</v>
      </c>
      <c r="AC27" s="83">
        <v>0.16400000000000001</v>
      </c>
      <c r="AD27" s="83">
        <v>0</v>
      </c>
      <c r="AE27" s="83">
        <v>0.4</v>
      </c>
      <c r="AF27" s="83">
        <v>0</v>
      </c>
      <c r="AG27" s="83" t="s">
        <v>139</v>
      </c>
      <c r="AH27" s="83" t="s">
        <v>139</v>
      </c>
      <c r="AI27" s="83" t="s">
        <v>139</v>
      </c>
      <c r="AJ27" s="83" t="s">
        <v>139</v>
      </c>
      <c r="AK27" s="83" t="s">
        <v>139</v>
      </c>
      <c r="AL27" s="83" t="s">
        <v>139</v>
      </c>
      <c r="AM27" s="83" t="s">
        <v>139</v>
      </c>
      <c r="AN27" s="83" t="s">
        <v>139</v>
      </c>
      <c r="AO27" s="83" t="s">
        <v>139</v>
      </c>
    </row>
    <row r="28" spans="1:41">
      <c r="A28" s="82" t="s">
        <v>153</v>
      </c>
      <c r="B28" s="82" t="s">
        <v>137</v>
      </c>
      <c r="C28" s="81" t="s">
        <v>138</v>
      </c>
      <c r="D28" s="83">
        <v>36.465000000000003</v>
      </c>
      <c r="E28" s="83">
        <v>5.1710000000000003</v>
      </c>
      <c r="F28" s="83">
        <v>0</v>
      </c>
      <c r="G28" s="83" t="s">
        <v>139</v>
      </c>
      <c r="H28" s="83" t="s">
        <v>139</v>
      </c>
      <c r="I28" s="83">
        <v>0</v>
      </c>
      <c r="J28" s="83">
        <v>5.8310000000000004</v>
      </c>
      <c r="K28" s="83">
        <v>5.7779999999999996</v>
      </c>
      <c r="L28" s="83">
        <v>0</v>
      </c>
      <c r="M28" s="83">
        <v>5.8999999999999997E-2</v>
      </c>
      <c r="N28" s="108">
        <f t="shared" si="0"/>
        <v>16.78</v>
      </c>
      <c r="O28" s="83">
        <v>1.042</v>
      </c>
      <c r="P28" s="83">
        <v>0.46600000000000003</v>
      </c>
      <c r="Q28" s="83">
        <v>9.4E-2</v>
      </c>
      <c r="R28" s="83">
        <v>2.4E-2</v>
      </c>
      <c r="S28" s="83">
        <v>0.35499999999999998</v>
      </c>
      <c r="T28" s="83">
        <v>0</v>
      </c>
      <c r="U28" s="83">
        <v>0</v>
      </c>
      <c r="V28" s="83">
        <v>15.831</v>
      </c>
      <c r="W28" s="83">
        <v>11.628</v>
      </c>
      <c r="X28" s="83">
        <v>9.5250000000000004</v>
      </c>
      <c r="Y28" s="83">
        <v>4.2030000000000003</v>
      </c>
      <c r="Z28" s="83">
        <v>0</v>
      </c>
      <c r="AA28" s="83">
        <v>0.45100000000000001</v>
      </c>
      <c r="AB28" s="83">
        <v>0</v>
      </c>
      <c r="AC28" s="83">
        <v>0</v>
      </c>
      <c r="AD28" s="83">
        <v>2.8000000000000001E-2</v>
      </c>
      <c r="AE28" s="83">
        <v>0</v>
      </c>
      <c r="AF28" s="83">
        <v>7.0999999999999994E-2</v>
      </c>
      <c r="AG28" s="83" t="s">
        <v>139</v>
      </c>
      <c r="AH28" s="83" t="s">
        <v>139</v>
      </c>
      <c r="AI28" s="83" t="s">
        <v>139</v>
      </c>
      <c r="AJ28" s="83" t="s">
        <v>139</v>
      </c>
      <c r="AK28" s="83" t="s">
        <v>139</v>
      </c>
      <c r="AL28" s="83" t="s">
        <v>139</v>
      </c>
      <c r="AM28" s="83" t="s">
        <v>139</v>
      </c>
      <c r="AN28" s="83" t="s">
        <v>139</v>
      </c>
      <c r="AO28" s="83" t="s">
        <v>139</v>
      </c>
    </row>
    <row r="29" spans="1:41">
      <c r="A29" s="82" t="s">
        <v>154</v>
      </c>
      <c r="B29" s="82" t="s">
        <v>137</v>
      </c>
      <c r="C29" s="81" t="s">
        <v>138</v>
      </c>
      <c r="D29" s="83">
        <v>34.844000000000001</v>
      </c>
      <c r="E29" s="83">
        <v>14.282999999999999</v>
      </c>
      <c r="F29" s="83">
        <v>0</v>
      </c>
      <c r="G29" s="83">
        <v>2.0659999999999998</v>
      </c>
      <c r="H29" s="83">
        <v>0</v>
      </c>
      <c r="I29" s="83">
        <v>1.046</v>
      </c>
      <c r="J29" s="83" t="s">
        <v>139</v>
      </c>
      <c r="K29" s="83" t="s">
        <v>139</v>
      </c>
      <c r="L29" s="83" t="s">
        <v>139</v>
      </c>
      <c r="M29" s="83">
        <v>3.1970000000000001</v>
      </c>
      <c r="N29" s="108">
        <f t="shared" si="0"/>
        <v>14.282999999999999</v>
      </c>
      <c r="O29" s="83">
        <v>0.29899999999999999</v>
      </c>
      <c r="P29" s="83">
        <v>1.7230000000000001</v>
      </c>
      <c r="Q29" s="83">
        <v>0</v>
      </c>
      <c r="R29" s="83">
        <v>0.153</v>
      </c>
      <c r="S29" s="83">
        <v>0.17299999999999999</v>
      </c>
      <c r="T29" s="83">
        <v>0.02</v>
      </c>
      <c r="U29" s="83">
        <v>1.7999999999999999E-2</v>
      </c>
      <c r="V29" s="83">
        <v>10.516999999999999</v>
      </c>
      <c r="W29" s="83">
        <v>7.9820000000000002</v>
      </c>
      <c r="X29" s="83">
        <v>7.9820000000000002</v>
      </c>
      <c r="Y29" s="83">
        <v>2.5350000000000001</v>
      </c>
      <c r="Z29" s="83">
        <v>0</v>
      </c>
      <c r="AA29" s="83">
        <v>0.73699999999999999</v>
      </c>
      <c r="AB29" s="83" t="s">
        <v>139</v>
      </c>
      <c r="AC29" s="83" t="s">
        <v>139</v>
      </c>
      <c r="AD29" s="83" t="s">
        <v>139</v>
      </c>
      <c r="AE29" s="83">
        <v>0</v>
      </c>
      <c r="AF29" s="83">
        <v>0.61</v>
      </c>
      <c r="AG29" s="83">
        <v>0.11700000000000001</v>
      </c>
      <c r="AH29" s="83">
        <v>0.02</v>
      </c>
      <c r="AI29" s="83">
        <v>9.7000000000000003E-2</v>
      </c>
      <c r="AJ29" s="83" t="s">
        <v>139</v>
      </c>
      <c r="AK29" s="83" t="s">
        <v>139</v>
      </c>
      <c r="AL29" s="83" t="s">
        <v>139</v>
      </c>
      <c r="AM29" s="83" t="s">
        <v>139</v>
      </c>
      <c r="AN29" s="83" t="s">
        <v>139</v>
      </c>
      <c r="AO29" s="83" t="s">
        <v>139</v>
      </c>
    </row>
    <row r="30" spans="1:41">
      <c r="A30" s="82" t="s">
        <v>155</v>
      </c>
      <c r="B30" s="82" t="s">
        <v>137</v>
      </c>
      <c r="C30" s="81" t="s">
        <v>138</v>
      </c>
      <c r="D30" s="83">
        <v>21.902999999999999</v>
      </c>
      <c r="E30" s="83">
        <v>6.6420000000000003</v>
      </c>
      <c r="F30" s="83">
        <v>0.30099999999999999</v>
      </c>
      <c r="G30" s="83">
        <v>3.056</v>
      </c>
      <c r="H30" s="83">
        <v>0</v>
      </c>
      <c r="I30" s="83">
        <v>0</v>
      </c>
      <c r="J30" s="83">
        <v>1.125</v>
      </c>
      <c r="K30" s="83">
        <v>2.383</v>
      </c>
      <c r="L30" s="83">
        <v>0.17699999999999999</v>
      </c>
      <c r="M30" s="83">
        <v>0</v>
      </c>
      <c r="N30" s="108">
        <f t="shared" si="0"/>
        <v>10.327</v>
      </c>
      <c r="O30" s="83">
        <v>0.217</v>
      </c>
      <c r="P30" s="83">
        <v>0.54200000000000004</v>
      </c>
      <c r="Q30" s="83">
        <v>0</v>
      </c>
      <c r="R30" s="83">
        <v>0.14899999999999999</v>
      </c>
      <c r="S30" s="83">
        <v>0.55300000000000005</v>
      </c>
      <c r="T30" s="83">
        <v>0</v>
      </c>
      <c r="U30" s="83">
        <v>0</v>
      </c>
      <c r="V30" s="83">
        <v>6.2469999999999999</v>
      </c>
      <c r="W30" s="83">
        <v>4.2859999999999996</v>
      </c>
      <c r="X30" s="83">
        <v>4.2859999999999996</v>
      </c>
      <c r="Y30" s="83">
        <v>1.9610000000000001</v>
      </c>
      <c r="Z30" s="83">
        <v>0</v>
      </c>
      <c r="AA30" s="83">
        <v>0.50900000000000001</v>
      </c>
      <c r="AB30" s="83">
        <v>0.223</v>
      </c>
      <c r="AC30" s="83">
        <v>6.8000000000000005E-2</v>
      </c>
      <c r="AD30" s="83">
        <v>0</v>
      </c>
      <c r="AE30" s="83">
        <v>0</v>
      </c>
      <c r="AF30" s="83">
        <v>2E-3</v>
      </c>
      <c r="AG30" s="83">
        <v>0.11600000000000001</v>
      </c>
      <c r="AH30" s="83">
        <v>0.11600000000000001</v>
      </c>
      <c r="AI30" s="83">
        <v>0</v>
      </c>
      <c r="AJ30" s="83" t="s">
        <v>139</v>
      </c>
      <c r="AK30" s="83" t="s">
        <v>139</v>
      </c>
      <c r="AL30" s="83" t="s">
        <v>139</v>
      </c>
      <c r="AM30" s="83" t="s">
        <v>139</v>
      </c>
      <c r="AN30" s="83" t="s">
        <v>139</v>
      </c>
      <c r="AO30" s="83" t="s">
        <v>139</v>
      </c>
    </row>
    <row r="31" spans="1:41">
      <c r="A31" s="85" t="s">
        <v>156</v>
      </c>
      <c r="B31" s="82" t="s">
        <v>137</v>
      </c>
      <c r="C31" s="81" t="s">
        <v>138</v>
      </c>
      <c r="D31" s="83">
        <v>30.210999999999999</v>
      </c>
      <c r="E31" s="83">
        <v>6.0960000000000001</v>
      </c>
      <c r="F31" s="83">
        <v>0.214</v>
      </c>
      <c r="G31" s="83">
        <v>2.9510000000000001</v>
      </c>
      <c r="H31" s="83">
        <v>0.10100000000000001</v>
      </c>
      <c r="I31" s="83">
        <v>0.54100000000000004</v>
      </c>
      <c r="J31" s="83">
        <v>2.9510000000000001</v>
      </c>
      <c r="K31" s="83">
        <v>1.629</v>
      </c>
      <c r="L31" s="83">
        <v>0.66700000000000004</v>
      </c>
      <c r="M31" s="83">
        <v>0</v>
      </c>
      <c r="N31" s="108">
        <f t="shared" si="0"/>
        <v>11.343</v>
      </c>
      <c r="O31" s="83">
        <v>1.1399999999999999</v>
      </c>
      <c r="P31" s="83">
        <v>1.911</v>
      </c>
      <c r="Q31" s="83">
        <v>0</v>
      </c>
      <c r="R31" s="83">
        <v>0</v>
      </c>
      <c r="S31" s="83">
        <v>0.48799999999999999</v>
      </c>
      <c r="T31" s="83">
        <v>0.68700000000000006</v>
      </c>
      <c r="U31" s="83">
        <v>0</v>
      </c>
      <c r="V31" s="83">
        <v>10.086</v>
      </c>
      <c r="W31" s="83">
        <v>8.4979999999999993</v>
      </c>
      <c r="X31" s="83">
        <v>7.2240000000000002</v>
      </c>
      <c r="Y31" s="83">
        <v>1.5880000000000001</v>
      </c>
      <c r="Z31" s="83">
        <v>0</v>
      </c>
      <c r="AA31" s="83">
        <v>0.751</v>
      </c>
      <c r="AB31" s="83">
        <v>0.25900000000000001</v>
      </c>
      <c r="AC31" s="83">
        <v>8.5999999999999993E-2</v>
      </c>
      <c r="AD31" s="83">
        <v>0</v>
      </c>
      <c r="AE31" s="83">
        <v>0</v>
      </c>
      <c r="AF31" s="83">
        <v>0</v>
      </c>
      <c r="AG31" s="83">
        <v>9.4E-2</v>
      </c>
      <c r="AH31" s="83">
        <v>9.4E-2</v>
      </c>
      <c r="AI31" s="83">
        <v>0</v>
      </c>
      <c r="AJ31" s="83" t="s">
        <v>139</v>
      </c>
      <c r="AK31" s="83" t="s">
        <v>139</v>
      </c>
      <c r="AL31" s="83" t="s">
        <v>139</v>
      </c>
      <c r="AM31" s="83" t="s">
        <v>139</v>
      </c>
      <c r="AN31" s="83" t="s">
        <v>139</v>
      </c>
      <c r="AO31" s="83" t="s">
        <v>139</v>
      </c>
    </row>
    <row r="32" spans="1:41">
      <c r="A32" s="82" t="s">
        <v>157</v>
      </c>
      <c r="B32" s="82" t="s">
        <v>137</v>
      </c>
      <c r="C32" s="81" t="s">
        <v>138</v>
      </c>
      <c r="D32" s="83">
        <v>42.414999999999999</v>
      </c>
      <c r="E32" s="83">
        <v>10.952</v>
      </c>
      <c r="F32" s="83">
        <v>0</v>
      </c>
      <c r="G32" s="83">
        <v>1.9690000000000001</v>
      </c>
      <c r="H32" s="83">
        <v>0</v>
      </c>
      <c r="I32" s="83">
        <v>0.46899999999999997</v>
      </c>
      <c r="J32" s="83">
        <v>2.484</v>
      </c>
      <c r="K32" s="83">
        <v>8.8559999999999999</v>
      </c>
      <c r="L32" s="83">
        <v>1.9119999999999999</v>
      </c>
      <c r="M32" s="83">
        <v>0</v>
      </c>
      <c r="N32" s="108">
        <f t="shared" si="0"/>
        <v>24.204000000000001</v>
      </c>
      <c r="O32" s="83">
        <v>0</v>
      </c>
      <c r="P32" s="83">
        <v>1.228</v>
      </c>
      <c r="Q32" s="83">
        <v>1.2999999999999999E-2</v>
      </c>
      <c r="R32" s="83">
        <v>4.4999999999999998E-2</v>
      </c>
      <c r="S32" s="83">
        <v>1.05</v>
      </c>
      <c r="T32" s="83">
        <v>1.2999999999999999E-2</v>
      </c>
      <c r="U32" s="83">
        <v>6.5000000000000002E-2</v>
      </c>
      <c r="V32" s="83">
        <v>10.481999999999999</v>
      </c>
      <c r="W32" s="83">
        <v>6.2279999999999998</v>
      </c>
      <c r="X32" s="83">
        <v>6.2279999999999998</v>
      </c>
      <c r="Y32" s="83">
        <v>4.2539999999999996</v>
      </c>
      <c r="Z32" s="83">
        <v>0</v>
      </c>
      <c r="AA32" s="83">
        <v>0.78700000000000003</v>
      </c>
      <c r="AB32" s="83">
        <v>0.29899999999999999</v>
      </c>
      <c r="AC32" s="83">
        <v>7.8E-2</v>
      </c>
      <c r="AD32" s="83">
        <v>0</v>
      </c>
      <c r="AE32" s="83">
        <v>0.73599999999999999</v>
      </c>
      <c r="AF32" s="83">
        <v>1.3560000000000001</v>
      </c>
      <c r="AG32" s="83">
        <v>0.57999999999999996</v>
      </c>
      <c r="AH32" s="83">
        <v>0.499</v>
      </c>
      <c r="AI32" s="83">
        <v>8.1000000000000003E-2</v>
      </c>
      <c r="AJ32" s="83" t="s">
        <v>139</v>
      </c>
      <c r="AK32" s="83" t="s">
        <v>139</v>
      </c>
      <c r="AL32" s="83" t="s">
        <v>139</v>
      </c>
      <c r="AM32" s="83" t="s">
        <v>139</v>
      </c>
      <c r="AN32" s="83" t="s">
        <v>139</v>
      </c>
      <c r="AO32" s="83" t="s">
        <v>139</v>
      </c>
    </row>
    <row r="33" spans="1:41">
      <c r="A33" s="82" t="s">
        <v>158</v>
      </c>
      <c r="B33" s="82" t="s">
        <v>137</v>
      </c>
      <c r="C33" s="81" t="s">
        <v>138</v>
      </c>
      <c r="D33" s="83">
        <v>31.411999999999999</v>
      </c>
      <c r="E33" s="83">
        <v>5.9009999999999998</v>
      </c>
      <c r="F33" s="83">
        <v>0</v>
      </c>
      <c r="G33" s="83">
        <v>3.77</v>
      </c>
      <c r="H33" s="83">
        <v>0</v>
      </c>
      <c r="I33" s="83">
        <v>0</v>
      </c>
      <c r="J33" s="83">
        <v>5.7229999999999999</v>
      </c>
      <c r="K33" s="83">
        <v>5.9980000000000002</v>
      </c>
      <c r="L33" s="83">
        <v>1.173</v>
      </c>
      <c r="M33" s="83">
        <v>0</v>
      </c>
      <c r="N33" s="108">
        <f t="shared" si="0"/>
        <v>18.795000000000002</v>
      </c>
      <c r="O33" s="83">
        <v>0</v>
      </c>
      <c r="P33" s="83">
        <v>1.901</v>
      </c>
      <c r="Q33" s="83">
        <v>0</v>
      </c>
      <c r="R33" s="83">
        <v>0.41199999999999998</v>
      </c>
      <c r="S33" s="83">
        <v>0.25600000000000001</v>
      </c>
      <c r="T33" s="83">
        <v>0</v>
      </c>
      <c r="U33" s="83">
        <v>0</v>
      </c>
      <c r="V33" s="83">
        <v>5.74</v>
      </c>
      <c r="W33" s="83">
        <v>4.1459999999999999</v>
      </c>
      <c r="X33" s="83">
        <v>4.1459999999999999</v>
      </c>
      <c r="Y33" s="83">
        <v>1.5940000000000001</v>
      </c>
      <c r="Z33" s="83">
        <v>0</v>
      </c>
      <c r="AA33" s="83">
        <v>0.45700000000000002</v>
      </c>
      <c r="AB33" s="83" t="s">
        <v>139</v>
      </c>
      <c r="AC33" s="83" t="s">
        <v>139</v>
      </c>
      <c r="AD33" s="83">
        <v>4.0000000000000001E-3</v>
      </c>
      <c r="AE33" s="83">
        <v>0</v>
      </c>
      <c r="AF33" s="83">
        <v>8.1000000000000003E-2</v>
      </c>
      <c r="AG33" s="83" t="s">
        <v>139</v>
      </c>
      <c r="AH33" s="83" t="s">
        <v>139</v>
      </c>
      <c r="AI33" s="83" t="s">
        <v>139</v>
      </c>
      <c r="AJ33" s="83" t="s">
        <v>139</v>
      </c>
      <c r="AK33" s="83" t="s">
        <v>139</v>
      </c>
      <c r="AL33" s="83" t="s">
        <v>139</v>
      </c>
      <c r="AM33" s="83" t="s">
        <v>139</v>
      </c>
      <c r="AN33" s="83" t="s">
        <v>139</v>
      </c>
      <c r="AO33" s="83" t="s">
        <v>139</v>
      </c>
    </row>
    <row r="34" spans="1:41">
      <c r="A34" s="82" t="s">
        <v>159</v>
      </c>
      <c r="B34" s="82" t="s">
        <v>137</v>
      </c>
      <c r="C34" s="81" t="s">
        <v>138</v>
      </c>
      <c r="D34" s="83">
        <v>27.305</v>
      </c>
      <c r="E34" s="83">
        <v>3.94</v>
      </c>
      <c r="F34" s="83">
        <v>0.83899999999999997</v>
      </c>
      <c r="G34" s="83">
        <v>4.29</v>
      </c>
      <c r="H34" s="83">
        <v>0</v>
      </c>
      <c r="I34" s="83">
        <v>0</v>
      </c>
      <c r="J34" s="83">
        <v>3.1619999999999999</v>
      </c>
      <c r="K34" s="83">
        <v>3.3239999999999998</v>
      </c>
      <c r="L34" s="83">
        <v>0.81299999999999994</v>
      </c>
      <c r="M34" s="83">
        <v>0</v>
      </c>
      <c r="N34" s="108">
        <f t="shared" si="0"/>
        <v>11.238999999999999</v>
      </c>
      <c r="O34" s="83">
        <v>8.3000000000000004E-2</v>
      </c>
      <c r="P34" s="83">
        <v>0.92500000000000004</v>
      </c>
      <c r="Q34" s="83">
        <v>0</v>
      </c>
      <c r="R34" s="83">
        <v>0.434</v>
      </c>
      <c r="S34" s="83">
        <v>1.754</v>
      </c>
      <c r="T34" s="83">
        <v>0</v>
      </c>
      <c r="U34" s="83">
        <v>0</v>
      </c>
      <c r="V34" s="83">
        <v>6.6470000000000002</v>
      </c>
      <c r="W34" s="83">
        <v>4.282</v>
      </c>
      <c r="X34" s="83">
        <v>4.282</v>
      </c>
      <c r="Y34" s="83">
        <v>2.3650000000000002</v>
      </c>
      <c r="Z34" s="83">
        <v>0</v>
      </c>
      <c r="AA34" s="83">
        <v>0.40300000000000002</v>
      </c>
      <c r="AB34" s="83" t="s">
        <v>139</v>
      </c>
      <c r="AC34" s="83" t="s">
        <v>139</v>
      </c>
      <c r="AD34" s="83">
        <v>0</v>
      </c>
      <c r="AE34" s="83">
        <v>0</v>
      </c>
      <c r="AF34" s="83">
        <v>0.69099999999999995</v>
      </c>
      <c r="AG34" s="83" t="s">
        <v>139</v>
      </c>
      <c r="AH34" s="83" t="s">
        <v>139</v>
      </c>
      <c r="AI34" s="83" t="s">
        <v>139</v>
      </c>
      <c r="AJ34" s="83" t="s">
        <v>139</v>
      </c>
      <c r="AK34" s="83" t="s">
        <v>139</v>
      </c>
      <c r="AL34" s="83" t="s">
        <v>139</v>
      </c>
      <c r="AM34" s="83" t="s">
        <v>139</v>
      </c>
      <c r="AN34" s="83" t="s">
        <v>139</v>
      </c>
      <c r="AO34" s="83" t="s">
        <v>139</v>
      </c>
    </row>
    <row r="35" spans="1:41">
      <c r="A35" s="82" t="s">
        <v>160</v>
      </c>
      <c r="B35" s="82" t="s">
        <v>137</v>
      </c>
      <c r="C35" s="81" t="s">
        <v>138</v>
      </c>
      <c r="D35" s="83">
        <v>31.244</v>
      </c>
      <c r="E35" s="83">
        <v>6.5030000000000001</v>
      </c>
      <c r="F35" s="83">
        <v>0</v>
      </c>
      <c r="G35" s="83">
        <v>0.157</v>
      </c>
      <c r="H35" s="83">
        <v>0</v>
      </c>
      <c r="I35" s="83">
        <v>0</v>
      </c>
      <c r="J35" s="83">
        <v>2.7850000000000001</v>
      </c>
      <c r="K35" s="83">
        <v>6.6950000000000003</v>
      </c>
      <c r="L35" s="83">
        <v>0.09</v>
      </c>
      <c r="M35" s="83">
        <v>0</v>
      </c>
      <c r="N35" s="108">
        <f t="shared" si="0"/>
        <v>16.073</v>
      </c>
      <c r="O35" s="83">
        <v>1.0999999999999999E-2</v>
      </c>
      <c r="P35" s="83">
        <v>0.74399999999999999</v>
      </c>
      <c r="Q35" s="83">
        <v>0</v>
      </c>
      <c r="R35" s="83">
        <v>3.7999999999999999E-2</v>
      </c>
      <c r="S35" s="83">
        <v>0.14799999999999999</v>
      </c>
      <c r="T35" s="83">
        <v>0</v>
      </c>
      <c r="U35" s="83">
        <v>0</v>
      </c>
      <c r="V35" s="83">
        <v>13.071999999999999</v>
      </c>
      <c r="W35" s="83">
        <v>9.1479999999999997</v>
      </c>
      <c r="X35" s="83">
        <v>8.6530000000000005</v>
      </c>
      <c r="Y35" s="83">
        <v>3.9239999999999999</v>
      </c>
      <c r="Z35" s="83">
        <v>0</v>
      </c>
      <c r="AA35" s="83">
        <v>1.0009999999999999</v>
      </c>
      <c r="AB35" s="83">
        <v>0.21</v>
      </c>
      <c r="AC35" s="83">
        <v>0.17199999999999999</v>
      </c>
      <c r="AD35" s="83">
        <v>0.438</v>
      </c>
      <c r="AE35" s="83">
        <v>0</v>
      </c>
      <c r="AF35" s="83">
        <v>0</v>
      </c>
      <c r="AG35" s="83" t="s">
        <v>139</v>
      </c>
      <c r="AH35" s="83" t="s">
        <v>139</v>
      </c>
      <c r="AI35" s="83" t="s">
        <v>139</v>
      </c>
      <c r="AJ35" s="83" t="s">
        <v>139</v>
      </c>
      <c r="AK35" s="83" t="s">
        <v>139</v>
      </c>
      <c r="AL35" s="83" t="s">
        <v>139</v>
      </c>
      <c r="AM35" s="83" t="s">
        <v>139</v>
      </c>
      <c r="AN35" s="83" t="s">
        <v>139</v>
      </c>
      <c r="AO35" s="83" t="s">
        <v>139</v>
      </c>
    </row>
    <row r="36" spans="1:41">
      <c r="A36" s="82" t="s">
        <v>161</v>
      </c>
      <c r="B36" s="82" t="s">
        <v>137</v>
      </c>
      <c r="C36" s="81" t="s">
        <v>138</v>
      </c>
      <c r="D36" s="83">
        <v>30.279</v>
      </c>
      <c r="E36" s="83">
        <v>7.2309999999999999</v>
      </c>
      <c r="F36" s="83">
        <v>0</v>
      </c>
      <c r="G36" s="83">
        <v>1.5549999999999999</v>
      </c>
      <c r="H36" s="83">
        <v>0</v>
      </c>
      <c r="I36" s="83">
        <v>0</v>
      </c>
      <c r="J36" s="83">
        <v>7.3209999999999997</v>
      </c>
      <c r="K36" s="83">
        <v>0.73299999999999998</v>
      </c>
      <c r="L36" s="83">
        <v>1.5840000000000001</v>
      </c>
      <c r="M36" s="83">
        <v>0</v>
      </c>
      <c r="N36" s="108">
        <f t="shared" si="0"/>
        <v>16.869</v>
      </c>
      <c r="O36" s="83">
        <v>0</v>
      </c>
      <c r="P36" s="83">
        <v>0.29399999999999998</v>
      </c>
      <c r="Q36" s="83">
        <v>0</v>
      </c>
      <c r="R36" s="83">
        <v>4.0000000000000001E-3</v>
      </c>
      <c r="S36" s="83">
        <v>0</v>
      </c>
      <c r="T36" s="83">
        <v>0</v>
      </c>
      <c r="U36" s="83">
        <v>0</v>
      </c>
      <c r="V36" s="83">
        <v>11.353</v>
      </c>
      <c r="W36" s="83">
        <v>7.9420000000000002</v>
      </c>
      <c r="X36" s="83">
        <v>7.8879999999999999</v>
      </c>
      <c r="Y36" s="83">
        <v>3.411</v>
      </c>
      <c r="Z36" s="83">
        <v>0</v>
      </c>
      <c r="AA36" s="83">
        <v>0.20300000000000001</v>
      </c>
      <c r="AB36" s="83">
        <v>0</v>
      </c>
      <c r="AC36" s="83">
        <v>7.8E-2</v>
      </c>
      <c r="AD36" s="83">
        <v>0</v>
      </c>
      <c r="AE36" s="83">
        <v>0</v>
      </c>
      <c r="AF36" s="83">
        <v>0</v>
      </c>
      <c r="AG36" s="83" t="s">
        <v>139</v>
      </c>
      <c r="AH36" s="83" t="s">
        <v>139</v>
      </c>
      <c r="AI36" s="83" t="s">
        <v>139</v>
      </c>
      <c r="AJ36" s="83" t="s">
        <v>139</v>
      </c>
      <c r="AK36" s="83" t="s">
        <v>139</v>
      </c>
      <c r="AL36" s="83" t="s">
        <v>139</v>
      </c>
      <c r="AM36" s="83" t="s">
        <v>139</v>
      </c>
      <c r="AN36" s="83" t="s">
        <v>139</v>
      </c>
      <c r="AO36" s="83" t="s">
        <v>139</v>
      </c>
    </row>
    <row r="37" spans="1:41">
      <c r="A37" s="82" t="s">
        <v>162</v>
      </c>
      <c r="B37" s="82" t="s">
        <v>137</v>
      </c>
      <c r="C37" s="81" t="s">
        <v>138</v>
      </c>
      <c r="D37" s="83">
        <v>38.948999999999998</v>
      </c>
      <c r="E37" s="83">
        <v>9.3160000000000007</v>
      </c>
      <c r="F37" s="83">
        <v>0</v>
      </c>
      <c r="G37" s="83">
        <v>5.9210000000000003</v>
      </c>
      <c r="H37" s="83">
        <v>0</v>
      </c>
      <c r="I37" s="83">
        <v>0</v>
      </c>
      <c r="J37" s="83">
        <v>4.9660000000000002</v>
      </c>
      <c r="K37" s="83">
        <v>4.4710000000000001</v>
      </c>
      <c r="L37" s="83">
        <v>1.3380000000000001</v>
      </c>
      <c r="M37" s="83">
        <v>0</v>
      </c>
      <c r="N37" s="108">
        <f t="shared" si="0"/>
        <v>20.091000000000001</v>
      </c>
      <c r="O37" s="83">
        <v>0</v>
      </c>
      <c r="P37" s="83">
        <v>0.06</v>
      </c>
      <c r="Q37" s="83">
        <v>2.903</v>
      </c>
      <c r="R37" s="83">
        <v>0.18</v>
      </c>
      <c r="S37" s="83">
        <v>0.66</v>
      </c>
      <c r="T37" s="83">
        <v>0</v>
      </c>
      <c r="U37" s="83">
        <v>0</v>
      </c>
      <c r="V37" s="83">
        <v>8.9350000000000005</v>
      </c>
      <c r="W37" s="83">
        <v>5.8230000000000004</v>
      </c>
      <c r="X37" s="83">
        <v>5.8230000000000004</v>
      </c>
      <c r="Y37" s="83">
        <v>3.1120000000000001</v>
      </c>
      <c r="Z37" s="83">
        <v>0</v>
      </c>
      <c r="AA37" s="83">
        <v>0.153</v>
      </c>
      <c r="AB37" s="83">
        <v>6.3E-2</v>
      </c>
      <c r="AC37" s="83">
        <v>4.2999999999999997E-2</v>
      </c>
      <c r="AD37" s="83">
        <v>4.2000000000000003E-2</v>
      </c>
      <c r="AE37" s="83">
        <v>0</v>
      </c>
      <c r="AF37" s="83">
        <v>4.5999999999999999E-2</v>
      </c>
      <c r="AG37" s="83">
        <v>0.30099999999999999</v>
      </c>
      <c r="AH37" s="83" t="s">
        <v>139</v>
      </c>
      <c r="AI37" s="83" t="s">
        <v>139</v>
      </c>
      <c r="AJ37" s="83" t="s">
        <v>139</v>
      </c>
      <c r="AK37" s="83" t="s">
        <v>139</v>
      </c>
      <c r="AL37" s="83" t="s">
        <v>139</v>
      </c>
      <c r="AM37" s="83" t="s">
        <v>139</v>
      </c>
      <c r="AN37" s="83" t="s">
        <v>139</v>
      </c>
      <c r="AO37" s="83" t="s">
        <v>139</v>
      </c>
    </row>
    <row r="38" spans="1:41">
      <c r="A38" s="82" t="s">
        <v>163</v>
      </c>
      <c r="B38" s="82" t="s">
        <v>137</v>
      </c>
      <c r="C38" s="81" t="s">
        <v>138</v>
      </c>
      <c r="D38" s="83">
        <v>16.347000000000001</v>
      </c>
      <c r="E38" s="83" t="s">
        <v>139</v>
      </c>
      <c r="F38" s="83" t="s">
        <v>139</v>
      </c>
      <c r="G38" s="83" t="s">
        <v>139</v>
      </c>
      <c r="H38" s="83" t="s">
        <v>139</v>
      </c>
      <c r="I38" s="83">
        <v>0.25</v>
      </c>
      <c r="J38" s="83" t="s">
        <v>139</v>
      </c>
      <c r="K38" s="83" t="s">
        <v>139</v>
      </c>
      <c r="L38" s="83" t="s">
        <v>139</v>
      </c>
      <c r="M38" s="83">
        <v>2.2589999999999999</v>
      </c>
      <c r="N38" s="109" t="s">
        <v>139</v>
      </c>
      <c r="O38" s="83">
        <v>0.41399999999999998</v>
      </c>
      <c r="P38" s="83">
        <v>0.20699999999999999</v>
      </c>
      <c r="Q38" s="83">
        <v>0</v>
      </c>
      <c r="R38" s="83">
        <v>0</v>
      </c>
      <c r="S38" s="83">
        <v>0.11799999999999999</v>
      </c>
      <c r="T38" s="83">
        <v>0</v>
      </c>
      <c r="U38" s="83">
        <v>0</v>
      </c>
      <c r="V38" s="83">
        <v>6.0830000000000002</v>
      </c>
      <c r="W38" s="83">
        <v>3.8180000000000001</v>
      </c>
      <c r="X38" s="83">
        <v>3.8180000000000001</v>
      </c>
      <c r="Y38" s="83">
        <v>2.2639999999999998</v>
      </c>
      <c r="Z38" s="83">
        <v>0</v>
      </c>
      <c r="AA38" s="83">
        <v>7.1999999999999995E-2</v>
      </c>
      <c r="AB38" s="83">
        <v>6.8000000000000005E-2</v>
      </c>
      <c r="AC38" s="83">
        <v>3.0000000000000001E-3</v>
      </c>
      <c r="AD38" s="83">
        <v>0</v>
      </c>
      <c r="AE38" s="83">
        <v>0</v>
      </c>
      <c r="AF38" s="83">
        <v>0.26500000000000001</v>
      </c>
      <c r="AG38" s="83">
        <v>0.20699999999999999</v>
      </c>
      <c r="AH38" s="83">
        <v>0.20200000000000001</v>
      </c>
      <c r="AI38" s="83">
        <v>5.0000000000000001E-3</v>
      </c>
      <c r="AJ38" s="83" t="s">
        <v>139</v>
      </c>
      <c r="AK38" s="83" t="s">
        <v>139</v>
      </c>
      <c r="AL38" s="83" t="s">
        <v>139</v>
      </c>
      <c r="AM38" s="83" t="s">
        <v>139</v>
      </c>
      <c r="AN38" s="83" t="s">
        <v>139</v>
      </c>
      <c r="AO38" s="83" t="s">
        <v>139</v>
      </c>
    </row>
    <row r="39" spans="1:41">
      <c r="A39" s="82" t="s">
        <v>164</v>
      </c>
      <c r="B39" s="82" t="s">
        <v>137</v>
      </c>
      <c r="C39" s="81" t="s">
        <v>138</v>
      </c>
      <c r="D39" s="83">
        <v>39.264000000000003</v>
      </c>
      <c r="E39" s="83">
        <v>8.4629999999999992</v>
      </c>
      <c r="F39" s="83">
        <v>1.9E-2</v>
      </c>
      <c r="G39" s="83">
        <v>3.694</v>
      </c>
      <c r="H39" s="83">
        <v>0</v>
      </c>
      <c r="I39" s="83">
        <v>0</v>
      </c>
      <c r="J39" s="83">
        <v>5.0049999999999999</v>
      </c>
      <c r="K39" s="83">
        <v>5.3739999999999997</v>
      </c>
      <c r="L39" s="83">
        <v>3.0640000000000001</v>
      </c>
      <c r="M39" s="83">
        <v>0</v>
      </c>
      <c r="N39" s="108">
        <f t="shared" si="0"/>
        <v>21.905999999999999</v>
      </c>
      <c r="O39" s="83">
        <v>0</v>
      </c>
      <c r="P39" s="83">
        <v>0.90800000000000003</v>
      </c>
      <c r="Q39" s="83">
        <v>0</v>
      </c>
      <c r="R39" s="83">
        <v>0.219</v>
      </c>
      <c r="S39" s="83">
        <v>0.371</v>
      </c>
      <c r="T39" s="83">
        <v>0</v>
      </c>
      <c r="U39" s="83">
        <v>0</v>
      </c>
      <c r="V39" s="83">
        <v>10.88</v>
      </c>
      <c r="W39" s="83">
        <v>7.1559999999999997</v>
      </c>
      <c r="X39" s="83">
        <v>7.1479999999999997</v>
      </c>
      <c r="Y39" s="83">
        <v>3.7240000000000002</v>
      </c>
      <c r="Z39" s="83">
        <v>0</v>
      </c>
      <c r="AA39" s="83">
        <v>1.171</v>
      </c>
      <c r="AB39" s="83">
        <v>0.58399999999999996</v>
      </c>
      <c r="AC39" s="83">
        <v>0.14000000000000001</v>
      </c>
      <c r="AD39" s="83">
        <v>6.4000000000000001E-2</v>
      </c>
      <c r="AE39" s="83">
        <v>0</v>
      </c>
      <c r="AF39" s="83">
        <v>9.6000000000000002E-2</v>
      </c>
      <c r="AG39" s="83" t="s">
        <v>139</v>
      </c>
      <c r="AH39" s="83" t="s">
        <v>139</v>
      </c>
      <c r="AI39" s="83" t="s">
        <v>139</v>
      </c>
      <c r="AJ39" s="83" t="s">
        <v>139</v>
      </c>
      <c r="AK39" s="83" t="s">
        <v>139</v>
      </c>
      <c r="AL39" s="83" t="s">
        <v>139</v>
      </c>
      <c r="AM39" s="83" t="s">
        <v>139</v>
      </c>
      <c r="AN39" s="83" t="s">
        <v>139</v>
      </c>
      <c r="AO39" s="83" t="s">
        <v>139</v>
      </c>
    </row>
    <row r="40" spans="1:41">
      <c r="A40" s="82" t="s">
        <v>165</v>
      </c>
      <c r="B40" s="82" t="s">
        <v>137</v>
      </c>
      <c r="C40" s="81" t="s">
        <v>138</v>
      </c>
      <c r="D40" s="83">
        <v>31.456</v>
      </c>
      <c r="E40" s="83">
        <v>12.44</v>
      </c>
      <c r="F40" s="83">
        <v>0</v>
      </c>
      <c r="G40" s="83">
        <v>3.8980000000000001</v>
      </c>
      <c r="H40" s="83">
        <v>0</v>
      </c>
      <c r="I40" s="83">
        <v>0.92200000000000004</v>
      </c>
      <c r="J40" s="83">
        <v>0</v>
      </c>
      <c r="K40" s="83">
        <v>0</v>
      </c>
      <c r="L40" s="83">
        <v>0</v>
      </c>
      <c r="M40" s="83">
        <v>0</v>
      </c>
      <c r="N40" s="108">
        <f t="shared" si="0"/>
        <v>12.44</v>
      </c>
      <c r="O40" s="83">
        <v>0</v>
      </c>
      <c r="P40" s="83">
        <v>1.9079999999999999</v>
      </c>
      <c r="Q40" s="83">
        <v>0</v>
      </c>
      <c r="R40" s="83">
        <v>0</v>
      </c>
      <c r="S40" s="83">
        <v>3.2000000000000001E-2</v>
      </c>
      <c r="T40" s="83" t="s">
        <v>139</v>
      </c>
      <c r="U40" s="83">
        <v>0</v>
      </c>
      <c r="V40" s="83">
        <v>11.358000000000001</v>
      </c>
      <c r="W40" s="83">
        <v>9.5380000000000003</v>
      </c>
      <c r="X40" s="83">
        <v>9.5380000000000003</v>
      </c>
      <c r="Y40" s="83">
        <v>1.82</v>
      </c>
      <c r="Z40" s="83">
        <v>0</v>
      </c>
      <c r="AA40" s="83">
        <v>0.84099999999999997</v>
      </c>
      <c r="AB40" s="83">
        <v>0</v>
      </c>
      <c r="AC40" s="83">
        <v>0</v>
      </c>
      <c r="AD40" s="83">
        <v>0</v>
      </c>
      <c r="AE40" s="83">
        <v>0</v>
      </c>
      <c r="AF40" s="83">
        <v>1E-3</v>
      </c>
      <c r="AG40" s="83">
        <v>0.89200000000000002</v>
      </c>
      <c r="AH40" s="83">
        <v>0.45</v>
      </c>
      <c r="AI40" s="83">
        <v>0.442</v>
      </c>
      <c r="AJ40" s="83" t="s">
        <v>139</v>
      </c>
      <c r="AK40" s="83" t="s">
        <v>139</v>
      </c>
      <c r="AL40" s="83" t="s">
        <v>139</v>
      </c>
      <c r="AM40" s="83" t="s">
        <v>139</v>
      </c>
      <c r="AN40" s="83" t="s">
        <v>139</v>
      </c>
      <c r="AO40" s="83" t="s">
        <v>139</v>
      </c>
    </row>
    <row r="41" spans="1:41">
      <c r="A41" s="82" t="s">
        <v>166</v>
      </c>
      <c r="B41" s="82" t="s">
        <v>137</v>
      </c>
      <c r="C41" s="81" t="s">
        <v>138</v>
      </c>
      <c r="D41" s="83">
        <v>39.905999999999999</v>
      </c>
      <c r="E41" s="83">
        <v>10.38</v>
      </c>
      <c r="F41" s="83">
        <v>0</v>
      </c>
      <c r="G41" s="83">
        <v>5.875</v>
      </c>
      <c r="H41" s="83">
        <v>0</v>
      </c>
      <c r="I41" s="83">
        <v>0</v>
      </c>
      <c r="J41" s="83">
        <v>3.6720000000000002</v>
      </c>
      <c r="K41" s="83">
        <v>6.1980000000000004</v>
      </c>
      <c r="L41" s="83">
        <v>0.70699999999999996</v>
      </c>
      <c r="M41" s="83">
        <v>0</v>
      </c>
      <c r="N41" s="108">
        <f t="shared" si="0"/>
        <v>20.957000000000001</v>
      </c>
      <c r="O41" s="83">
        <v>5.6000000000000001E-2</v>
      </c>
      <c r="P41" s="83">
        <v>0.41299999999999998</v>
      </c>
      <c r="Q41" s="83">
        <v>0.57599999999999996</v>
      </c>
      <c r="R41" s="83">
        <v>1E-3</v>
      </c>
      <c r="S41" s="83">
        <v>0.28899999999999998</v>
      </c>
      <c r="T41" s="83">
        <v>0</v>
      </c>
      <c r="U41" s="83">
        <v>0</v>
      </c>
      <c r="V41" s="83">
        <v>11.182</v>
      </c>
      <c r="W41" s="83">
        <v>8.6389999999999993</v>
      </c>
      <c r="X41" s="83">
        <v>8.6029999999999998</v>
      </c>
      <c r="Y41" s="83">
        <v>2.5430000000000001</v>
      </c>
      <c r="Z41" s="83">
        <v>0</v>
      </c>
      <c r="AA41" s="83">
        <v>0.55700000000000005</v>
      </c>
      <c r="AB41" s="83">
        <v>0.21299999999999999</v>
      </c>
      <c r="AC41" s="83">
        <v>8.9999999999999993E-3</v>
      </c>
      <c r="AD41" s="83">
        <v>6.5000000000000002E-2</v>
      </c>
      <c r="AE41" s="83">
        <v>0</v>
      </c>
      <c r="AF41" s="83">
        <v>0</v>
      </c>
      <c r="AG41" s="83">
        <v>0.11799999999999999</v>
      </c>
      <c r="AH41" s="83">
        <v>2.4E-2</v>
      </c>
      <c r="AI41" s="83">
        <v>9.4E-2</v>
      </c>
      <c r="AJ41" s="83" t="s">
        <v>139</v>
      </c>
      <c r="AK41" s="83" t="s">
        <v>139</v>
      </c>
      <c r="AL41" s="83" t="s">
        <v>139</v>
      </c>
      <c r="AM41" s="83" t="s">
        <v>139</v>
      </c>
      <c r="AN41" s="83" t="s">
        <v>139</v>
      </c>
      <c r="AO41" s="83" t="s">
        <v>139</v>
      </c>
    </row>
    <row r="42" spans="1:41">
      <c r="A42" s="82" t="s">
        <v>167</v>
      </c>
      <c r="B42" s="82" t="s">
        <v>137</v>
      </c>
      <c r="C42" s="81" t="s">
        <v>138</v>
      </c>
      <c r="D42" s="83">
        <v>35.106000000000002</v>
      </c>
      <c r="E42" s="83" t="s">
        <v>139</v>
      </c>
      <c r="F42" s="83" t="s">
        <v>139</v>
      </c>
      <c r="G42" s="83" t="s">
        <v>139</v>
      </c>
      <c r="H42" s="83" t="s">
        <v>139</v>
      </c>
      <c r="I42" s="83">
        <v>0</v>
      </c>
      <c r="J42" s="83">
        <v>5.4989999999999997</v>
      </c>
      <c r="K42" s="83">
        <v>5.1219999999999999</v>
      </c>
      <c r="L42" s="83">
        <v>2.5619999999999998</v>
      </c>
      <c r="M42" s="83">
        <v>0</v>
      </c>
      <c r="N42" s="109" t="s">
        <v>139</v>
      </c>
      <c r="O42" s="83">
        <v>0.25900000000000001</v>
      </c>
      <c r="P42" s="83">
        <v>1.099</v>
      </c>
      <c r="Q42" s="83">
        <v>0</v>
      </c>
      <c r="R42" s="83">
        <v>1.4E-2</v>
      </c>
      <c r="S42" s="83">
        <v>0.151</v>
      </c>
      <c r="T42" s="83">
        <v>0</v>
      </c>
      <c r="U42" s="83">
        <v>0</v>
      </c>
      <c r="V42" s="83">
        <v>12.288</v>
      </c>
      <c r="W42" s="83">
        <v>7.9429999999999996</v>
      </c>
      <c r="X42" s="83">
        <v>7.9429999999999996</v>
      </c>
      <c r="Y42" s="83">
        <v>4.3449999999999998</v>
      </c>
      <c r="Z42" s="83">
        <v>0</v>
      </c>
      <c r="AA42" s="83">
        <v>0.53900000000000003</v>
      </c>
      <c r="AB42" s="83">
        <v>0</v>
      </c>
      <c r="AC42" s="83">
        <v>0</v>
      </c>
      <c r="AD42" s="83">
        <v>0.34799999999999998</v>
      </c>
      <c r="AE42" s="83">
        <v>0</v>
      </c>
      <c r="AF42" s="83">
        <v>4.9000000000000002E-2</v>
      </c>
      <c r="AG42" s="83" t="s">
        <v>139</v>
      </c>
      <c r="AH42" s="83" t="s">
        <v>139</v>
      </c>
      <c r="AI42" s="83" t="s">
        <v>139</v>
      </c>
      <c r="AJ42" s="83" t="s">
        <v>139</v>
      </c>
      <c r="AK42" s="83" t="s">
        <v>139</v>
      </c>
      <c r="AL42" s="83" t="s">
        <v>139</v>
      </c>
      <c r="AM42" s="83" t="s">
        <v>139</v>
      </c>
      <c r="AN42" s="83" t="s">
        <v>139</v>
      </c>
      <c r="AO42" s="83" t="s">
        <v>139</v>
      </c>
    </row>
    <row r="43" spans="1:41">
      <c r="A43" s="82" t="s">
        <v>168</v>
      </c>
      <c r="B43" s="82" t="s">
        <v>137</v>
      </c>
      <c r="C43" s="81" t="s">
        <v>138</v>
      </c>
      <c r="D43" s="83">
        <v>34.502000000000002</v>
      </c>
      <c r="E43" s="83" t="s">
        <v>139</v>
      </c>
      <c r="F43" s="83" t="s">
        <v>139</v>
      </c>
      <c r="G43" s="83" t="s">
        <v>139</v>
      </c>
      <c r="H43" s="83" t="s">
        <v>139</v>
      </c>
      <c r="I43" s="83">
        <v>0</v>
      </c>
      <c r="J43" s="83">
        <v>3.82</v>
      </c>
      <c r="K43" s="83">
        <v>5.7850000000000001</v>
      </c>
      <c r="L43" s="83">
        <v>0</v>
      </c>
      <c r="M43" s="83">
        <v>0</v>
      </c>
      <c r="N43" s="109" t="s">
        <v>139</v>
      </c>
      <c r="O43" s="83">
        <v>0</v>
      </c>
      <c r="P43" s="83">
        <v>0.77800000000000002</v>
      </c>
      <c r="Q43" s="83">
        <v>0</v>
      </c>
      <c r="R43" s="83">
        <v>0</v>
      </c>
      <c r="S43" s="83">
        <v>0.64600000000000002</v>
      </c>
      <c r="T43" s="83">
        <v>0</v>
      </c>
      <c r="U43" s="83">
        <v>0</v>
      </c>
      <c r="V43" s="83">
        <v>13.12</v>
      </c>
      <c r="W43" s="83">
        <v>8.7799999999999994</v>
      </c>
      <c r="X43" s="83">
        <v>8.7799999999999994</v>
      </c>
      <c r="Y43" s="83">
        <v>4.3390000000000004</v>
      </c>
      <c r="Z43" s="83">
        <v>0</v>
      </c>
      <c r="AA43" s="83">
        <v>0.622</v>
      </c>
      <c r="AB43" s="83">
        <v>0.11</v>
      </c>
      <c r="AC43" s="83">
        <v>0.215</v>
      </c>
      <c r="AD43" s="83">
        <v>0.112</v>
      </c>
      <c r="AE43" s="83">
        <v>3.0000000000000001E-3</v>
      </c>
      <c r="AF43" s="83">
        <v>0.26800000000000002</v>
      </c>
      <c r="AG43" s="83" t="s">
        <v>139</v>
      </c>
      <c r="AH43" s="83" t="s">
        <v>139</v>
      </c>
      <c r="AI43" s="83" t="s">
        <v>139</v>
      </c>
      <c r="AJ43" s="83" t="s">
        <v>139</v>
      </c>
      <c r="AK43" s="83" t="s">
        <v>139</v>
      </c>
      <c r="AL43" s="83" t="s">
        <v>139</v>
      </c>
      <c r="AM43" s="83" t="s">
        <v>139</v>
      </c>
      <c r="AN43" s="83" t="s">
        <v>139</v>
      </c>
      <c r="AO43" s="83" t="s">
        <v>139</v>
      </c>
    </row>
    <row r="44" spans="1:41">
      <c r="A44" s="82" t="s">
        <v>169</v>
      </c>
      <c r="B44" s="82" t="s">
        <v>137</v>
      </c>
      <c r="C44" s="81" t="s">
        <v>138</v>
      </c>
      <c r="D44" s="83">
        <v>34.570999999999998</v>
      </c>
      <c r="E44" s="83">
        <v>3.7639999999999998</v>
      </c>
      <c r="F44" s="83">
        <v>0</v>
      </c>
      <c r="G44" s="83">
        <v>0</v>
      </c>
      <c r="H44" s="83">
        <v>0</v>
      </c>
      <c r="I44" s="83">
        <v>0.26200000000000001</v>
      </c>
      <c r="J44" s="83">
        <v>3.6589999999999998</v>
      </c>
      <c r="K44" s="83">
        <v>9.093</v>
      </c>
      <c r="L44" s="83">
        <v>2.2480000000000002</v>
      </c>
      <c r="M44" s="83">
        <v>0</v>
      </c>
      <c r="N44" s="108">
        <f t="shared" si="0"/>
        <v>18.763999999999999</v>
      </c>
      <c r="O44" s="83">
        <v>0</v>
      </c>
      <c r="P44" s="83">
        <v>0.40200000000000002</v>
      </c>
      <c r="Q44" s="83">
        <v>0</v>
      </c>
      <c r="R44" s="83">
        <v>0</v>
      </c>
      <c r="S44" s="83">
        <v>0</v>
      </c>
      <c r="T44" s="83">
        <v>0</v>
      </c>
      <c r="U44" s="83">
        <v>0</v>
      </c>
      <c r="V44" s="83">
        <v>11.208</v>
      </c>
      <c r="W44" s="83">
        <v>7.274</v>
      </c>
      <c r="X44" s="83">
        <v>7.274</v>
      </c>
      <c r="Y44" s="83">
        <v>3.9350000000000001</v>
      </c>
      <c r="Z44" s="83">
        <v>0</v>
      </c>
      <c r="AA44" s="83">
        <v>0.70899999999999996</v>
      </c>
      <c r="AB44" s="83">
        <v>0</v>
      </c>
      <c r="AC44" s="83">
        <v>0.248</v>
      </c>
      <c r="AD44" s="83">
        <v>0.151</v>
      </c>
      <c r="AE44" s="83">
        <v>0.193</v>
      </c>
      <c r="AF44" s="83">
        <v>0</v>
      </c>
      <c r="AG44" s="83">
        <v>0.36</v>
      </c>
      <c r="AH44" s="83" t="s">
        <v>139</v>
      </c>
      <c r="AI44" s="83" t="s">
        <v>139</v>
      </c>
      <c r="AJ44" s="83" t="s">
        <v>139</v>
      </c>
      <c r="AK44" s="83" t="s">
        <v>139</v>
      </c>
      <c r="AL44" s="83" t="s">
        <v>139</v>
      </c>
      <c r="AM44" s="83" t="s">
        <v>139</v>
      </c>
      <c r="AN44" s="83" t="s">
        <v>139</v>
      </c>
      <c r="AO44" s="83" t="s">
        <v>139</v>
      </c>
    </row>
    <row r="45" spans="1:41">
      <c r="A45" s="82" t="s">
        <v>170</v>
      </c>
      <c r="B45" s="82" t="s">
        <v>137</v>
      </c>
      <c r="C45" s="81" t="s">
        <v>138</v>
      </c>
      <c r="D45" s="83">
        <v>37.167999999999999</v>
      </c>
      <c r="E45" s="83">
        <v>5.2590000000000003</v>
      </c>
      <c r="F45" s="83">
        <v>7.0000000000000001E-3</v>
      </c>
      <c r="G45" s="83">
        <v>1.97</v>
      </c>
      <c r="H45" s="83">
        <v>0</v>
      </c>
      <c r="I45" s="83">
        <v>6.0000000000000001E-3</v>
      </c>
      <c r="J45" s="83">
        <v>7.75</v>
      </c>
      <c r="K45" s="83">
        <v>5.7460000000000004</v>
      </c>
      <c r="L45" s="83">
        <v>2.1800000000000002</v>
      </c>
      <c r="M45" s="83">
        <v>0</v>
      </c>
      <c r="N45" s="108">
        <f t="shared" si="0"/>
        <v>20.935000000000002</v>
      </c>
      <c r="O45" s="83">
        <v>4.8000000000000001E-2</v>
      </c>
      <c r="P45" s="83">
        <v>0.48499999999999999</v>
      </c>
      <c r="Q45" s="83">
        <v>0</v>
      </c>
      <c r="R45" s="83">
        <v>3.3000000000000002E-2</v>
      </c>
      <c r="S45" s="83">
        <v>9.0999999999999998E-2</v>
      </c>
      <c r="T45" s="83">
        <v>7.0000000000000001E-3</v>
      </c>
      <c r="U45" s="83">
        <v>1E-3</v>
      </c>
      <c r="V45" s="83">
        <v>12.631</v>
      </c>
      <c r="W45" s="83">
        <v>8.0389999999999997</v>
      </c>
      <c r="X45" s="83">
        <v>8.0389999999999997</v>
      </c>
      <c r="Y45" s="83">
        <v>4.5919999999999996</v>
      </c>
      <c r="Z45" s="83">
        <v>0</v>
      </c>
      <c r="AA45" s="83">
        <v>0.95399999999999996</v>
      </c>
      <c r="AB45" s="83">
        <v>0.26200000000000001</v>
      </c>
      <c r="AC45" s="83">
        <v>6.7000000000000004E-2</v>
      </c>
      <c r="AD45" s="83">
        <v>0.13700000000000001</v>
      </c>
      <c r="AE45" s="83">
        <v>0</v>
      </c>
      <c r="AF45" s="83">
        <v>0</v>
      </c>
      <c r="AG45" s="83" t="s">
        <v>139</v>
      </c>
      <c r="AH45" s="83" t="s">
        <v>139</v>
      </c>
      <c r="AI45" s="83" t="s">
        <v>139</v>
      </c>
      <c r="AJ45" s="83" t="s">
        <v>139</v>
      </c>
      <c r="AK45" s="83" t="s">
        <v>139</v>
      </c>
      <c r="AL45" s="83" t="s">
        <v>139</v>
      </c>
      <c r="AM45" s="83" t="s">
        <v>139</v>
      </c>
      <c r="AN45" s="83" t="s">
        <v>139</v>
      </c>
      <c r="AO45" s="83" t="s">
        <v>139</v>
      </c>
    </row>
    <row r="46" spans="1:41">
      <c r="A46" s="82" t="s">
        <v>171</v>
      </c>
      <c r="B46" s="82" t="s">
        <v>137</v>
      </c>
      <c r="C46" s="81" t="s">
        <v>138</v>
      </c>
      <c r="D46" s="83">
        <v>34.682000000000002</v>
      </c>
      <c r="E46" s="83" t="s">
        <v>139</v>
      </c>
      <c r="F46" s="83" t="s">
        <v>139</v>
      </c>
      <c r="G46" s="83" t="s">
        <v>139</v>
      </c>
      <c r="H46" s="83" t="s">
        <v>139</v>
      </c>
      <c r="I46" s="83">
        <v>0</v>
      </c>
      <c r="J46" s="83">
        <v>1.87</v>
      </c>
      <c r="K46" s="83">
        <v>9.0229999999999997</v>
      </c>
      <c r="L46" s="83">
        <v>1.365</v>
      </c>
      <c r="M46" s="83">
        <v>0</v>
      </c>
      <c r="N46" s="109" t="s">
        <v>139</v>
      </c>
      <c r="O46" s="83">
        <v>0</v>
      </c>
      <c r="P46" s="83">
        <v>1.08</v>
      </c>
      <c r="Q46" s="83">
        <v>0.18</v>
      </c>
      <c r="R46" s="83">
        <v>0.20200000000000001</v>
      </c>
      <c r="S46" s="83">
        <v>0.75</v>
      </c>
      <c r="T46" s="83">
        <v>0.23899999999999999</v>
      </c>
      <c r="U46" s="83">
        <v>0</v>
      </c>
      <c r="V46" s="83">
        <v>9.2460000000000004</v>
      </c>
      <c r="W46" s="83">
        <v>6.516</v>
      </c>
      <c r="X46" s="83">
        <v>6.5010000000000003</v>
      </c>
      <c r="Y46" s="83">
        <v>2.7290000000000001</v>
      </c>
      <c r="Z46" s="83">
        <v>0</v>
      </c>
      <c r="AA46" s="83">
        <v>0.77700000000000002</v>
      </c>
      <c r="AB46" s="83">
        <v>0.14199999999999999</v>
      </c>
      <c r="AC46" s="83">
        <v>3.9E-2</v>
      </c>
      <c r="AD46" s="83">
        <v>0.22900000000000001</v>
      </c>
      <c r="AE46" s="83">
        <v>0</v>
      </c>
      <c r="AF46" s="83">
        <v>1.2E-2</v>
      </c>
      <c r="AG46" s="83">
        <v>0.20499999999999999</v>
      </c>
      <c r="AH46" s="83">
        <v>8.8999999999999996E-2</v>
      </c>
      <c r="AI46" s="83">
        <v>0.11600000000000001</v>
      </c>
      <c r="AJ46" s="83" t="s">
        <v>139</v>
      </c>
      <c r="AK46" s="83" t="s">
        <v>139</v>
      </c>
      <c r="AL46" s="83" t="s">
        <v>139</v>
      </c>
      <c r="AM46" s="83" t="s">
        <v>139</v>
      </c>
      <c r="AN46" s="83" t="s">
        <v>139</v>
      </c>
      <c r="AO46" s="83" t="s">
        <v>139</v>
      </c>
    </row>
    <row r="47" spans="1:41">
      <c r="A47" s="82" t="s">
        <v>172</v>
      </c>
      <c r="B47" s="82" t="s">
        <v>137</v>
      </c>
      <c r="C47" s="81" t="s">
        <v>138</v>
      </c>
      <c r="D47" s="83">
        <v>42.832999999999998</v>
      </c>
      <c r="E47" s="83">
        <v>10.903</v>
      </c>
      <c r="F47" s="83">
        <v>1.3779999999999999</v>
      </c>
      <c r="G47" s="83">
        <v>3.0089999999999999</v>
      </c>
      <c r="H47" s="83">
        <v>0</v>
      </c>
      <c r="I47" s="83">
        <v>0</v>
      </c>
      <c r="J47" s="83">
        <v>2.5379999999999998</v>
      </c>
      <c r="K47" s="83">
        <v>6.556</v>
      </c>
      <c r="L47" s="83">
        <v>8.5000000000000006E-2</v>
      </c>
      <c r="M47" s="83">
        <v>-1.2999999999999999E-2</v>
      </c>
      <c r="N47" s="108">
        <f t="shared" si="0"/>
        <v>20.082000000000001</v>
      </c>
      <c r="O47" s="83">
        <v>5.3239999999999998</v>
      </c>
      <c r="P47" s="83">
        <v>0.68100000000000005</v>
      </c>
      <c r="Q47" s="83">
        <v>0</v>
      </c>
      <c r="R47" s="83">
        <v>0</v>
      </c>
      <c r="S47" s="83">
        <v>0.255</v>
      </c>
      <c r="T47" s="83">
        <v>0</v>
      </c>
      <c r="U47" s="83">
        <v>0</v>
      </c>
      <c r="V47" s="83">
        <v>11.675000000000001</v>
      </c>
      <c r="W47" s="83">
        <v>9.1059999999999999</v>
      </c>
      <c r="X47" s="83">
        <v>9.1039999999999992</v>
      </c>
      <c r="Y47" s="83">
        <v>2.569</v>
      </c>
      <c r="Z47" s="83">
        <v>0</v>
      </c>
      <c r="AA47" s="83">
        <v>0.40899999999999997</v>
      </c>
      <c r="AB47" s="83">
        <v>0.19900000000000001</v>
      </c>
      <c r="AC47" s="83">
        <v>0.21</v>
      </c>
      <c r="AD47" s="83">
        <v>0</v>
      </c>
      <c r="AE47" s="83">
        <v>0</v>
      </c>
      <c r="AF47" s="83">
        <v>3.3000000000000002E-2</v>
      </c>
      <c r="AG47" s="83" t="s">
        <v>139</v>
      </c>
      <c r="AH47" s="83" t="s">
        <v>139</v>
      </c>
      <c r="AI47" s="83" t="s">
        <v>139</v>
      </c>
      <c r="AJ47" s="83" t="s">
        <v>139</v>
      </c>
      <c r="AK47" s="83" t="s">
        <v>139</v>
      </c>
      <c r="AL47" s="83" t="s">
        <v>139</v>
      </c>
      <c r="AM47" s="83" t="s">
        <v>139</v>
      </c>
      <c r="AN47" s="83" t="s">
        <v>139</v>
      </c>
      <c r="AO47" s="83" t="s">
        <v>139</v>
      </c>
    </row>
    <row r="48" spans="1:41">
      <c r="A48" s="82" t="s">
        <v>173</v>
      </c>
      <c r="B48" s="82" t="s">
        <v>137</v>
      </c>
      <c r="C48" s="81" t="s">
        <v>138</v>
      </c>
      <c r="D48" s="83">
        <v>27.358000000000001</v>
      </c>
      <c r="E48" s="83">
        <v>8.3620000000000001</v>
      </c>
      <c r="F48" s="83">
        <v>0</v>
      </c>
      <c r="G48" s="83">
        <v>3.1080000000000001</v>
      </c>
      <c r="H48" s="83" t="s">
        <v>139</v>
      </c>
      <c r="I48" s="83">
        <v>1.726</v>
      </c>
      <c r="J48" s="83">
        <v>3.0049999999999999</v>
      </c>
      <c r="K48" s="83">
        <v>3.0449999999999999</v>
      </c>
      <c r="L48" s="83">
        <v>0.42499999999999999</v>
      </c>
      <c r="M48" s="83">
        <v>0</v>
      </c>
      <c r="N48" s="108">
        <f t="shared" si="0"/>
        <v>14.837</v>
      </c>
      <c r="O48" s="83">
        <v>0</v>
      </c>
      <c r="P48" s="83">
        <v>0.183</v>
      </c>
      <c r="Q48" s="83">
        <v>1.3740000000000001</v>
      </c>
      <c r="R48" s="83">
        <v>0.16700000000000001</v>
      </c>
      <c r="S48" s="83">
        <v>0.23400000000000001</v>
      </c>
      <c r="T48" s="83">
        <v>0</v>
      </c>
      <c r="U48" s="83">
        <v>0.14899999999999999</v>
      </c>
      <c r="V48" s="83">
        <v>4.6980000000000004</v>
      </c>
      <c r="W48" s="83">
        <v>3.1280000000000001</v>
      </c>
      <c r="X48" s="83">
        <v>3.0720000000000001</v>
      </c>
      <c r="Y48" s="83">
        <v>1.5549999999999999</v>
      </c>
      <c r="Z48" s="83">
        <v>1.6E-2</v>
      </c>
      <c r="AA48" s="83">
        <v>0.73799999999999999</v>
      </c>
      <c r="AB48" s="83" t="s">
        <v>139</v>
      </c>
      <c r="AC48" s="83" t="s">
        <v>139</v>
      </c>
      <c r="AD48" s="83">
        <v>1E-3</v>
      </c>
      <c r="AE48" s="83">
        <v>0</v>
      </c>
      <c r="AF48" s="83">
        <v>0.14399999999999999</v>
      </c>
      <c r="AG48" s="83" t="s">
        <v>139</v>
      </c>
      <c r="AH48" s="83" t="s">
        <v>139</v>
      </c>
      <c r="AI48" s="83" t="s">
        <v>139</v>
      </c>
      <c r="AJ48" s="83" t="s">
        <v>139</v>
      </c>
      <c r="AK48" s="83" t="s">
        <v>139</v>
      </c>
      <c r="AL48" s="83" t="s">
        <v>139</v>
      </c>
      <c r="AM48" s="83" t="s">
        <v>139</v>
      </c>
      <c r="AN48" s="83" t="s">
        <v>139</v>
      </c>
      <c r="AO48" s="83" t="s">
        <v>139</v>
      </c>
    </row>
    <row r="49" spans="1:41">
      <c r="A49" s="82" t="s">
        <v>174</v>
      </c>
      <c r="B49" s="82" t="s">
        <v>137</v>
      </c>
      <c r="C49" s="81" t="s">
        <v>138</v>
      </c>
      <c r="D49" s="83">
        <v>23.103000000000002</v>
      </c>
      <c r="E49" s="83">
        <v>3.7679999999999998</v>
      </c>
      <c r="F49" s="83">
        <v>0</v>
      </c>
      <c r="G49" s="83">
        <v>1.8260000000000001</v>
      </c>
      <c r="H49" s="83">
        <v>0</v>
      </c>
      <c r="I49" s="83">
        <v>0</v>
      </c>
      <c r="J49" s="83">
        <v>2.782</v>
      </c>
      <c r="K49" s="83">
        <v>4.13</v>
      </c>
      <c r="L49" s="83">
        <v>0.33200000000000002</v>
      </c>
      <c r="M49" s="83">
        <v>0</v>
      </c>
      <c r="N49" s="108">
        <f t="shared" si="0"/>
        <v>11.012</v>
      </c>
      <c r="O49" s="83">
        <v>0</v>
      </c>
      <c r="P49" s="83">
        <v>0.224</v>
      </c>
      <c r="Q49" s="83">
        <v>0</v>
      </c>
      <c r="R49" s="83">
        <v>2.5999999999999999E-2</v>
      </c>
      <c r="S49" s="83">
        <v>0.71599999999999997</v>
      </c>
      <c r="T49" s="83">
        <v>0</v>
      </c>
      <c r="U49" s="83">
        <v>0</v>
      </c>
      <c r="V49" s="83">
        <v>8.6549999999999994</v>
      </c>
      <c r="W49" s="83">
        <v>4.1859999999999999</v>
      </c>
      <c r="X49" s="83">
        <v>4.1859999999999999</v>
      </c>
      <c r="Y49" s="83">
        <v>4.4690000000000003</v>
      </c>
      <c r="Z49" s="83">
        <v>0</v>
      </c>
      <c r="AA49" s="83">
        <v>0.35699999999999998</v>
      </c>
      <c r="AB49" s="83">
        <v>0</v>
      </c>
      <c r="AC49" s="83">
        <v>0.35699999999999998</v>
      </c>
      <c r="AD49" s="83">
        <v>0</v>
      </c>
      <c r="AE49" s="83">
        <v>0</v>
      </c>
      <c r="AF49" s="83">
        <v>0.28699999999999998</v>
      </c>
      <c r="AG49" s="83" t="s">
        <v>139</v>
      </c>
      <c r="AH49" s="83" t="s">
        <v>139</v>
      </c>
      <c r="AI49" s="83" t="s">
        <v>139</v>
      </c>
      <c r="AJ49" s="83" t="s">
        <v>139</v>
      </c>
      <c r="AK49" s="83" t="s">
        <v>139</v>
      </c>
      <c r="AL49" s="83" t="s">
        <v>139</v>
      </c>
      <c r="AM49" s="83" t="s">
        <v>139</v>
      </c>
      <c r="AN49" s="83" t="s">
        <v>139</v>
      </c>
      <c r="AO49" s="83" t="s">
        <v>139</v>
      </c>
    </row>
    <row r="50" spans="1:41">
      <c r="A50" s="85" t="s">
        <v>175</v>
      </c>
      <c r="B50" s="82" t="s">
        <v>137</v>
      </c>
      <c r="C50" s="81" t="s">
        <v>138</v>
      </c>
      <c r="D50" s="83">
        <v>32.718000000000004</v>
      </c>
      <c r="E50" s="83">
        <v>8.6259999999999994</v>
      </c>
      <c r="F50" s="83">
        <v>0.41399999999999998</v>
      </c>
      <c r="G50" s="83">
        <v>2.2229999999999999</v>
      </c>
      <c r="H50" s="83">
        <v>7.5999999999999998E-2</v>
      </c>
      <c r="I50" s="83">
        <v>0</v>
      </c>
      <c r="J50" s="83">
        <v>2.5339999999999998</v>
      </c>
      <c r="K50" s="83">
        <v>3.7290000000000001</v>
      </c>
      <c r="L50" s="83">
        <v>0.19600000000000001</v>
      </c>
      <c r="M50" s="83">
        <v>0</v>
      </c>
      <c r="N50" s="108">
        <f t="shared" si="0"/>
        <v>15.084999999999999</v>
      </c>
      <c r="O50" s="83">
        <v>0.125</v>
      </c>
      <c r="P50" s="83">
        <v>3.1</v>
      </c>
      <c r="Q50" s="83">
        <v>0</v>
      </c>
      <c r="R50" s="83">
        <v>0.23300000000000001</v>
      </c>
      <c r="S50" s="83">
        <v>0.72</v>
      </c>
      <c r="T50" s="83">
        <v>1.7000000000000001E-2</v>
      </c>
      <c r="U50" s="83">
        <v>0</v>
      </c>
      <c r="V50" s="83">
        <v>10.34</v>
      </c>
      <c r="W50" s="83">
        <v>6.9779999999999998</v>
      </c>
      <c r="X50" s="83">
        <v>6.9779999999999998</v>
      </c>
      <c r="Y50" s="83">
        <v>3.3620000000000001</v>
      </c>
      <c r="Z50" s="83">
        <v>0</v>
      </c>
      <c r="AA50" s="83">
        <v>0.38500000000000001</v>
      </c>
      <c r="AB50" s="83">
        <v>0.22500000000000001</v>
      </c>
      <c r="AC50" s="83">
        <v>0.09</v>
      </c>
      <c r="AD50" s="83">
        <v>4.0000000000000001E-3</v>
      </c>
      <c r="AE50" s="83">
        <v>0</v>
      </c>
      <c r="AF50" s="83">
        <v>0</v>
      </c>
      <c r="AG50" s="83">
        <v>1.1419999999999999</v>
      </c>
      <c r="AH50" s="83">
        <v>0.17699999999999999</v>
      </c>
      <c r="AI50" s="83">
        <v>0.96399999999999997</v>
      </c>
      <c r="AJ50" s="83" t="s">
        <v>139</v>
      </c>
      <c r="AK50" s="83" t="s">
        <v>139</v>
      </c>
      <c r="AL50" s="83" t="s">
        <v>139</v>
      </c>
      <c r="AM50" s="83" t="s">
        <v>139</v>
      </c>
      <c r="AN50" s="83" t="s">
        <v>139</v>
      </c>
      <c r="AO50" s="83" t="s">
        <v>139</v>
      </c>
    </row>
    <row r="51" spans="1:41">
      <c r="A51" s="82" t="s">
        <v>176</v>
      </c>
      <c r="B51" s="82" t="s">
        <v>137</v>
      </c>
      <c r="C51" s="81" t="s">
        <v>138</v>
      </c>
      <c r="D51" s="83">
        <v>24.969000000000001</v>
      </c>
      <c r="E51" s="83">
        <v>9.2650000000000006</v>
      </c>
      <c r="F51" s="83">
        <v>0.99</v>
      </c>
      <c r="G51" s="83">
        <v>1.121</v>
      </c>
      <c r="H51" s="83">
        <v>0.221</v>
      </c>
      <c r="I51" s="83">
        <v>0</v>
      </c>
      <c r="J51" s="83">
        <v>2.7869999999999999</v>
      </c>
      <c r="K51" s="83">
        <v>3.0049999999999999</v>
      </c>
      <c r="L51" s="83">
        <v>0.31900000000000001</v>
      </c>
      <c r="M51" s="83">
        <v>0</v>
      </c>
      <c r="N51" s="108">
        <f t="shared" si="0"/>
        <v>15.376000000000001</v>
      </c>
      <c r="O51" s="83">
        <v>1.2999999999999999E-2</v>
      </c>
      <c r="P51" s="83">
        <v>2.6389999999999998</v>
      </c>
      <c r="Q51" s="83">
        <v>0</v>
      </c>
      <c r="R51" s="83">
        <v>0.10199999999999999</v>
      </c>
      <c r="S51" s="83">
        <v>7.9000000000000001E-2</v>
      </c>
      <c r="T51" s="83">
        <v>0</v>
      </c>
      <c r="U51" s="83">
        <v>4.8000000000000001E-2</v>
      </c>
      <c r="V51" s="83">
        <v>3.8220000000000001</v>
      </c>
      <c r="W51" s="83">
        <v>2.0339999999999998</v>
      </c>
      <c r="X51" s="83">
        <v>0</v>
      </c>
      <c r="Y51" s="83">
        <v>1.788</v>
      </c>
      <c r="Z51" s="83">
        <v>0</v>
      </c>
      <c r="AA51" s="83">
        <v>0.55900000000000005</v>
      </c>
      <c r="AB51" s="83">
        <v>0.1</v>
      </c>
      <c r="AC51" s="83">
        <v>5.8000000000000003E-2</v>
      </c>
      <c r="AD51" s="83">
        <v>0.14699999999999999</v>
      </c>
      <c r="AE51" s="83">
        <v>0</v>
      </c>
      <c r="AF51" s="83">
        <v>0</v>
      </c>
      <c r="AG51" s="83">
        <v>1.198</v>
      </c>
      <c r="AH51" s="83">
        <v>0.48199999999999998</v>
      </c>
      <c r="AI51" s="83">
        <v>0.71599999999999997</v>
      </c>
      <c r="AJ51" s="83" t="s">
        <v>139</v>
      </c>
      <c r="AK51" s="83" t="s">
        <v>139</v>
      </c>
      <c r="AL51" s="83" t="s">
        <v>139</v>
      </c>
      <c r="AM51" s="83" t="s">
        <v>139</v>
      </c>
      <c r="AN51" s="83" t="s">
        <v>139</v>
      </c>
      <c r="AO51" s="83" t="s">
        <v>139</v>
      </c>
    </row>
    <row r="52" spans="1:41">
      <c r="A52" s="86" t="s">
        <v>355</v>
      </c>
      <c r="N52" s="110"/>
    </row>
    <row r="53" spans="1:41">
      <c r="A53" s="76" t="s">
        <v>356</v>
      </c>
      <c r="B53" s="94">
        <f>356.705/210.736</f>
        <v>1.6926628577936376</v>
      </c>
      <c r="N53" s="110"/>
    </row>
    <row r="54" spans="1:41" s="78" customFormat="1">
      <c r="A54" s="78" t="s">
        <v>357</v>
      </c>
      <c r="D54" s="84">
        <f>D30*$B53</f>
        <v>37.074394574254043</v>
      </c>
      <c r="E54" s="84">
        <f>E30*$B53</f>
        <v>11.242666701465341</v>
      </c>
      <c r="F54" s="84">
        <f t="shared" ref="F54:AI54" si="1">F30*$B53</f>
        <v>0.50949152019588484</v>
      </c>
      <c r="G54" s="84">
        <f t="shared" si="1"/>
        <v>5.1727776934173564</v>
      </c>
      <c r="H54" s="84">
        <f t="shared" si="1"/>
        <v>0</v>
      </c>
      <c r="I54" s="84">
        <f t="shared" si="1"/>
        <v>0</v>
      </c>
      <c r="J54" s="84">
        <f t="shared" si="1"/>
        <v>1.9042457150178422</v>
      </c>
      <c r="K54" s="84">
        <f t="shared" si="1"/>
        <v>4.0336155901222384</v>
      </c>
      <c r="L54" s="84">
        <f t="shared" si="1"/>
        <v>0.29960132582947385</v>
      </c>
      <c r="M54" s="84">
        <f t="shared" si="1"/>
        <v>0</v>
      </c>
      <c r="N54" s="108">
        <f>E54+SUM(J54:L54)</f>
        <v>17.480129332434895</v>
      </c>
      <c r="O54" s="84">
        <f t="shared" si="1"/>
        <v>0.36730784014121937</v>
      </c>
      <c r="P54" s="84">
        <f t="shared" si="1"/>
        <v>0.9174232689241516</v>
      </c>
      <c r="Q54" s="84">
        <f t="shared" si="1"/>
        <v>0</v>
      </c>
      <c r="R54" s="84">
        <f t="shared" si="1"/>
        <v>0.25220676581125201</v>
      </c>
      <c r="S54" s="84">
        <f t="shared" si="1"/>
        <v>0.93604256035988165</v>
      </c>
      <c r="T54" s="84">
        <f t="shared" si="1"/>
        <v>0</v>
      </c>
      <c r="U54" s="84">
        <f t="shared" si="1"/>
        <v>0</v>
      </c>
      <c r="V54" s="84">
        <f t="shared" si="1"/>
        <v>10.574064872636853</v>
      </c>
      <c r="W54" s="84">
        <f t="shared" si="1"/>
        <v>7.2547530085035303</v>
      </c>
      <c r="X54" s="84">
        <f t="shared" si="1"/>
        <v>7.2547530085035303</v>
      </c>
      <c r="Y54" s="84">
        <f t="shared" si="1"/>
        <v>3.3193118641333235</v>
      </c>
      <c r="Z54" s="84">
        <f t="shared" si="1"/>
        <v>0</v>
      </c>
      <c r="AA54" s="84">
        <f t="shared" si="1"/>
        <v>0.86156539461696158</v>
      </c>
      <c r="AB54" s="84">
        <f t="shared" si="1"/>
        <v>0.37746381728798117</v>
      </c>
      <c r="AC54" s="84">
        <f t="shared" si="1"/>
        <v>0.11510107432996736</v>
      </c>
      <c r="AD54" s="84">
        <f t="shared" si="1"/>
        <v>0</v>
      </c>
      <c r="AE54" s="84">
        <f t="shared" si="1"/>
        <v>0</v>
      </c>
      <c r="AF54" s="84">
        <f t="shared" si="1"/>
        <v>3.385325715587275E-3</v>
      </c>
      <c r="AG54" s="84">
        <f t="shared" si="1"/>
        <v>0.19634889150406196</v>
      </c>
      <c r="AH54" s="84">
        <f t="shared" si="1"/>
        <v>0.19634889150406196</v>
      </c>
      <c r="AI54" s="84">
        <f t="shared" si="1"/>
        <v>0</v>
      </c>
    </row>
    <row r="55" spans="1:41">
      <c r="A55" s="78" t="s">
        <v>358</v>
      </c>
      <c r="D55" s="84">
        <f>D54-3.018/210.736*100</f>
        <v>35.64227096936451</v>
      </c>
      <c r="E55" s="84">
        <f>E54</f>
        <v>11.242666701465341</v>
      </c>
      <c r="F55" s="84">
        <f>F54</f>
        <v>0.50949152019588484</v>
      </c>
      <c r="G55" s="84">
        <f>G54-3.018/210.736*100</f>
        <v>3.7406540885278261</v>
      </c>
      <c r="H55" s="84">
        <f t="shared" ref="H55:M55" si="2">H54</f>
        <v>0</v>
      </c>
      <c r="I55" s="84">
        <f t="shared" si="2"/>
        <v>0</v>
      </c>
      <c r="J55" s="84">
        <f t="shared" si="2"/>
        <v>1.9042457150178422</v>
      </c>
      <c r="K55" s="84">
        <f t="shared" si="2"/>
        <v>4.0336155901222384</v>
      </c>
      <c r="L55" s="84">
        <f t="shared" si="2"/>
        <v>0.29960132582947385</v>
      </c>
      <c r="M55" s="84">
        <f t="shared" si="2"/>
        <v>0</v>
      </c>
      <c r="N55" s="108">
        <f>E55+SUM(J55:L55)</f>
        <v>17.480129332434895</v>
      </c>
      <c r="O55" s="84">
        <f>O54</f>
        <v>0.36730784014121937</v>
      </c>
      <c r="P55" s="84">
        <f>P54</f>
        <v>0.9174232689241516</v>
      </c>
      <c r="Q55" s="84">
        <f>Q54</f>
        <v>0</v>
      </c>
      <c r="R55" s="84">
        <f>R54</f>
        <v>0.25220676581125201</v>
      </c>
      <c r="S55" s="84">
        <f>S54</f>
        <v>0.93604256035988165</v>
      </c>
      <c r="T55" s="84">
        <f t="shared" ref="T55:AI55" si="3">T54</f>
        <v>0</v>
      </c>
      <c r="U55" s="84">
        <f t="shared" si="3"/>
        <v>0</v>
      </c>
      <c r="V55" s="84">
        <f t="shared" si="3"/>
        <v>10.574064872636853</v>
      </c>
      <c r="W55" s="84">
        <f t="shared" si="3"/>
        <v>7.2547530085035303</v>
      </c>
      <c r="X55" s="84">
        <f t="shared" si="3"/>
        <v>7.2547530085035303</v>
      </c>
      <c r="Y55" s="84">
        <f t="shared" si="3"/>
        <v>3.3193118641333235</v>
      </c>
      <c r="Z55" s="84">
        <f t="shared" si="3"/>
        <v>0</v>
      </c>
      <c r="AA55" s="84">
        <f t="shared" si="3"/>
        <v>0.86156539461696158</v>
      </c>
      <c r="AB55" s="84">
        <f t="shared" si="3"/>
        <v>0.37746381728798117</v>
      </c>
      <c r="AC55" s="84">
        <f t="shared" si="3"/>
        <v>0.11510107432996736</v>
      </c>
      <c r="AD55" s="84">
        <f t="shared" si="3"/>
        <v>0</v>
      </c>
      <c r="AE55" s="84">
        <f t="shared" si="3"/>
        <v>0</v>
      </c>
      <c r="AF55" s="84">
        <f t="shared" si="3"/>
        <v>3.385325715587275E-3</v>
      </c>
      <c r="AG55" s="84">
        <f t="shared" si="3"/>
        <v>0.19634889150406196</v>
      </c>
      <c r="AH55" s="84">
        <f t="shared" si="3"/>
        <v>0.19634889150406196</v>
      </c>
      <c r="AI55" s="84">
        <f t="shared" si="3"/>
        <v>0</v>
      </c>
    </row>
    <row r="56" spans="1:41">
      <c r="A56" s="76" t="s">
        <v>359</v>
      </c>
      <c r="D56" s="87">
        <f>AVERAGE(D14:D51)</f>
        <v>33.422973684210525</v>
      </c>
      <c r="E56" s="87">
        <f t="shared" ref="E56:AI56" si="4">AVERAGE(E14:E51)</f>
        <v>8.3942424242424227</v>
      </c>
      <c r="F56" s="87">
        <f t="shared" si="4"/>
        <v>0.13334374999999998</v>
      </c>
      <c r="G56" s="87">
        <f t="shared" si="4"/>
        <v>2.8447187499999997</v>
      </c>
      <c r="H56" s="87">
        <f t="shared" si="4"/>
        <v>7.2266666666666673E-2</v>
      </c>
      <c r="I56" s="87">
        <f t="shared" si="4"/>
        <v>0.28400000000000003</v>
      </c>
      <c r="J56" s="87">
        <f t="shared" si="4"/>
        <v>3.3833142857142855</v>
      </c>
      <c r="K56" s="87">
        <f t="shared" si="4"/>
        <v>5.035114285714287</v>
      </c>
      <c r="L56" s="87">
        <f t="shared" si="4"/>
        <v>0.86885714285714299</v>
      </c>
      <c r="M56" s="87">
        <f t="shared" si="4"/>
        <v>0.37939473684210528</v>
      </c>
      <c r="N56" s="111">
        <f t="shared" ref="N56:N57" si="5">E56+SUM(J56:L56)</f>
        <v>17.681528138528137</v>
      </c>
      <c r="O56" s="87">
        <f t="shared" si="4"/>
        <v>0.46297368421052632</v>
      </c>
      <c r="P56" s="87">
        <f t="shared" si="4"/>
        <v>1.029763157894737</v>
      </c>
      <c r="Q56" s="87">
        <f t="shared" si="4"/>
        <v>0.16355263157894737</v>
      </c>
      <c r="R56" s="87">
        <f t="shared" si="4"/>
        <v>0.12465789473684208</v>
      </c>
      <c r="S56" s="87">
        <f t="shared" si="4"/>
        <v>0.43489473684210533</v>
      </c>
      <c r="T56" s="87">
        <f t="shared" si="4"/>
        <v>4.5081081081081074E-2</v>
      </c>
      <c r="U56" s="87">
        <f t="shared" si="4"/>
        <v>1.0684210526315789E-2</v>
      </c>
      <c r="V56" s="87">
        <f t="shared" si="4"/>
        <v>10.060236842105263</v>
      </c>
      <c r="W56" s="87">
        <f t="shared" si="4"/>
        <v>6.9314210526315794</v>
      </c>
      <c r="X56" s="87">
        <f t="shared" si="4"/>
        <v>6.7131315789473707</v>
      </c>
      <c r="Y56" s="87">
        <f t="shared" si="4"/>
        <v>3.1273947368421049</v>
      </c>
      <c r="Z56" s="87">
        <f t="shared" si="4"/>
        <v>1.3157894736842105E-3</v>
      </c>
      <c r="AA56" s="87">
        <f t="shared" si="4"/>
        <v>0.64676315789473693</v>
      </c>
      <c r="AB56" s="87">
        <f t="shared" si="4"/>
        <v>0.17669696969696971</v>
      </c>
      <c r="AC56" s="87">
        <f t="shared" si="4"/>
        <v>0.11109374999999999</v>
      </c>
      <c r="AD56" s="87">
        <f t="shared" si="4"/>
        <v>9.9499999999999977E-2</v>
      </c>
      <c r="AE56" s="87">
        <f t="shared" si="4"/>
        <v>4.5710526315789472E-2</v>
      </c>
      <c r="AF56" s="87">
        <f t="shared" si="4"/>
        <v>0.16018421052631582</v>
      </c>
      <c r="AG56" s="87">
        <f t="shared" si="4"/>
        <v>0.50709523809523815</v>
      </c>
      <c r="AH56" s="87">
        <f t="shared" si="4"/>
        <v>0.26289473684210529</v>
      </c>
      <c r="AI56" s="87">
        <f t="shared" si="4"/>
        <v>0.26273684210526316</v>
      </c>
    </row>
    <row r="57" spans="1:41">
      <c r="A57" s="76" t="s">
        <v>360</v>
      </c>
      <c r="D57" s="87">
        <f t="shared" ref="D57:M57" si="6">MEDIAN(D15:D16,D21:D28,D32,D35:D37,D39,D42:D47)</f>
        <v>38.616999999999997</v>
      </c>
      <c r="E57" s="87">
        <f t="shared" si="6"/>
        <v>8.8810000000000002</v>
      </c>
      <c r="F57" s="87">
        <f t="shared" si="6"/>
        <v>0</v>
      </c>
      <c r="G57" s="87">
        <f t="shared" si="6"/>
        <v>2.2210000000000001</v>
      </c>
      <c r="H57" s="87">
        <f t="shared" si="6"/>
        <v>0</v>
      </c>
      <c r="I57" s="87">
        <f t="shared" si="6"/>
        <v>0</v>
      </c>
      <c r="J57" s="87">
        <f t="shared" si="6"/>
        <v>3.82</v>
      </c>
      <c r="K57" s="87">
        <f t="shared" si="6"/>
        <v>6.6950000000000003</v>
      </c>
      <c r="L57" s="87">
        <f t="shared" si="6"/>
        <v>1.3380000000000001</v>
      </c>
      <c r="M57" s="87">
        <f t="shared" si="6"/>
        <v>0</v>
      </c>
      <c r="N57" s="111">
        <f t="shared" si="5"/>
        <v>20.734000000000002</v>
      </c>
      <c r="O57" s="87">
        <f t="shared" ref="O57:AI57" si="7">MEDIAN(O15:O16,O21:O28,O32,O35:O37,O39,O42:O47)</f>
        <v>0</v>
      </c>
      <c r="P57" s="87">
        <f t="shared" si="7"/>
        <v>0.74399999999999999</v>
      </c>
      <c r="Q57" s="87">
        <f t="shared" si="7"/>
        <v>0</v>
      </c>
      <c r="R57" s="87">
        <f t="shared" si="7"/>
        <v>3.7999999999999999E-2</v>
      </c>
      <c r="S57" s="87">
        <f t="shared" si="7"/>
        <v>0.35499999999999998</v>
      </c>
      <c r="T57" s="87">
        <f t="shared" si="7"/>
        <v>0</v>
      </c>
      <c r="U57" s="87">
        <f t="shared" si="7"/>
        <v>0</v>
      </c>
      <c r="V57" s="87">
        <f t="shared" si="7"/>
        <v>11.675000000000001</v>
      </c>
      <c r="W57" s="87">
        <f t="shared" si="7"/>
        <v>7.9429999999999996</v>
      </c>
      <c r="X57" s="87">
        <f t="shared" si="7"/>
        <v>7.8879999999999999</v>
      </c>
      <c r="Y57" s="87">
        <f t="shared" si="7"/>
        <v>3.9239999999999999</v>
      </c>
      <c r="Z57" s="87">
        <f t="shared" si="7"/>
        <v>0</v>
      </c>
      <c r="AA57" s="87">
        <f t="shared" si="7"/>
        <v>0.622</v>
      </c>
      <c r="AB57" s="87">
        <f t="shared" si="7"/>
        <v>0.20450000000000002</v>
      </c>
      <c r="AC57" s="87">
        <f t="shared" si="7"/>
        <v>9.8000000000000004E-2</v>
      </c>
      <c r="AD57" s="87">
        <f t="shared" si="7"/>
        <v>0.121</v>
      </c>
      <c r="AE57" s="87">
        <f t="shared" si="7"/>
        <v>0</v>
      </c>
      <c r="AF57" s="87">
        <f t="shared" si="7"/>
        <v>1.2E-2</v>
      </c>
      <c r="AG57" s="87">
        <f t="shared" si="7"/>
        <v>0.33050000000000002</v>
      </c>
      <c r="AH57" s="87">
        <f t="shared" si="7"/>
        <v>0.33899999999999997</v>
      </c>
      <c r="AI57" s="87">
        <f t="shared" si="7"/>
        <v>9.8500000000000004E-2</v>
      </c>
    </row>
    <row r="58" spans="1:41">
      <c r="D58" s="76" t="s">
        <v>361</v>
      </c>
      <c r="N58" s="110" t="s">
        <v>362</v>
      </c>
    </row>
    <row r="59" spans="1:41">
      <c r="A59" s="76" t="s">
        <v>209</v>
      </c>
      <c r="D59" s="87">
        <f>PERCENTILE((D15:D16,D21:D28,D32,D35:D37,D39,D42:D47),0.75)</f>
        <v>42.414999999999999</v>
      </c>
      <c r="E59" s="87">
        <f>PERCENTILE((E15:E16,E21:E28,E32,E35:E37,E39,E42:E47),0.75)</f>
        <v>10.821</v>
      </c>
      <c r="F59" s="87">
        <f>PERCENTILE((F15:F16,F21:F28,F32,F35:F37,F39,F42:F47),0.75)</f>
        <v>5.2500000000000003E-3</v>
      </c>
      <c r="G59" s="87">
        <f>PERCENTILE((G15:G16,G21:G28,G32,G35:G37,G39,G42:G47),0.75)</f>
        <v>3.137</v>
      </c>
      <c r="H59" s="87">
        <f>PERCENTILE((H15:H16,H21:H28,H32,H35:H37,H39,H42:H47),0.75)</f>
        <v>0</v>
      </c>
      <c r="I59" s="87">
        <f>PERCENTILE((I15:I16,I21:I28,I32,I35:I37,I39,I42:I47),0.75)</f>
        <v>1.4999999999999999E-2</v>
      </c>
      <c r="J59" s="87">
        <f>PERCENTILE((J15:J16,J21:J28,J32,J35:J37,J39,J42:J47),0.75)</f>
        <v>5.8310000000000004</v>
      </c>
      <c r="K59" s="87">
        <f>PERCENTILE((K15:K16,K21:K28,K32,K35:K37,K39,K42:K47),0.75)</f>
        <v>8.8559999999999999</v>
      </c>
      <c r="L59" s="87">
        <f>PERCENTILE((L15:L16,L21:L28,L32,L35:L37,L39,L42:L47),0.75)</f>
        <v>1.9119999999999999</v>
      </c>
      <c r="M59" s="87">
        <f>PERCENTILE((M15:M16,M21:M28,M32,M35:M37,M39,M42:M47),0.75)</f>
        <v>0</v>
      </c>
      <c r="N59" s="112">
        <f>PERCENTILE((N15:N16,N21:N28,N32,N35:N37,N39,N42:N47),0.75)</f>
        <v>24.184750000000001</v>
      </c>
      <c r="O59" s="87">
        <f>PERCENTILE((O15:O16,O21:O28,O32,O35:O37,O39,O42:O47),0.75)</f>
        <v>0.25900000000000001</v>
      </c>
      <c r="P59" s="87">
        <f>PERCENTILE((P15:P16,P21:P28,P32,P35:P37,P39,P42:P47),0.75)</f>
        <v>1.099</v>
      </c>
      <c r="Q59" s="87">
        <f>PERCENTILE((Q15:Q16,Q21:Q28,Q32,Q35:Q37,Q39,Q42:Q47),0.75)</f>
        <v>8.4000000000000005E-2</v>
      </c>
      <c r="R59" s="87">
        <f>PERCENTILE((R15:R16,R21:R28,R32,R35:R37,R39,R42:R47),0.75)</f>
        <v>0.20200000000000001</v>
      </c>
      <c r="S59" s="87">
        <f>PERCENTILE((S15:S16,S21:S28,S32,S35:S37,S39,S42:S47),0.75)</f>
        <v>0.64600000000000002</v>
      </c>
      <c r="T59" s="87">
        <f>PERCENTILE((T15:T16,T21:T28,T32,T35:T37,T39,T42:T47),0.75)</f>
        <v>0</v>
      </c>
      <c r="U59" s="87">
        <f>PERCENTILE((U15:U16,U21:U28,U32,U35:U37,U39,U42:U47),0.75)</f>
        <v>0</v>
      </c>
      <c r="V59" s="87">
        <f>PERCENTILE((V15:V16,V21:V28,V32,V35:V37,V39,V42:V47),0.75)</f>
        <v>13.071999999999999</v>
      </c>
      <c r="W59" s="87">
        <f>PERCENTILE((W15:W16,W21:W28,W32,W35:W37,W39,W42:W47),0.75)</f>
        <v>8.952</v>
      </c>
      <c r="X59" s="87">
        <f>PERCENTILE((X15:X16,X21:X28,X32,X35:X37,X39,X42:X47),0.75)</f>
        <v>8.7799999999999994</v>
      </c>
      <c r="Y59" s="87">
        <f>PERCENTILE((Y15:Y16,Y21:Y28,Y32,Y35:Y37,Y39,Y42:Y47),0.75)</f>
        <v>4.3390000000000004</v>
      </c>
      <c r="Z59" s="87">
        <f>PERCENTILE((Z15:Z16,Z21:Z28,Z32,Z35:Z37,Z39,Z42:Z47),0.75)</f>
        <v>0</v>
      </c>
      <c r="AA59" s="87">
        <f>PERCENTILE((AA15:AA16,AA21:AA28,AA32,AA35:AA37,AA39,AA42:AA47),0.75)</f>
        <v>0.78700000000000003</v>
      </c>
      <c r="AB59" s="87">
        <f>PERCENTILE((AB15:AB16,AB21:AB28,AB32,AB35:AB37,AB39,AB42:AB47),0.75)</f>
        <v>0.30474999999999997</v>
      </c>
      <c r="AC59" s="87">
        <f>PERCENTILE((AC15:AC16,AC21:AC28,AC32,AC35:AC37,AC39,AC42:AC47),0.75)</f>
        <v>0.16425000000000001</v>
      </c>
      <c r="AD59" s="87">
        <f>PERCENTILE((AD15:AD16,AD21:AD28,AD32,AD35:AD37,AD39,AD42:AD47),0.75)</f>
        <v>0.19</v>
      </c>
      <c r="AE59" s="87">
        <f>PERCENTILE((AE15:AE16,AE21:AE28,AE32,AE35:AE37,AE39,AE42:AE47),0.75)</f>
        <v>3.0000000000000001E-3</v>
      </c>
      <c r="AF59" s="87">
        <f>PERCENTILE((AF15:AF16,AF21:AF28,AF32,AF35:AF37,AF39,AF42:AF47),0.75)</f>
        <v>7.0999999999999994E-2</v>
      </c>
      <c r="AG59" s="87">
        <f>PERCENTILE((AG15:AG16,AG21:AG28,AG32,AG35:AG37,AG39,AG42:AG47),0.75)</f>
        <v>0.66099999999999992</v>
      </c>
      <c r="AH59" s="87">
        <f>PERCENTILE((AH15:AH16,AH21:AH28,AH32,AH35:AH37,AH39,AH42:AH47),0.75)</f>
        <v>0.58899999999999997</v>
      </c>
      <c r="AI59" s="87">
        <f>PERCENTILE((AI15:AI16,AI21:AI28,AI32,AI35:AI37,AI39,AI42:AI47),0.75)</f>
        <v>0.21550000000000002</v>
      </c>
    </row>
    <row r="60" spans="1:41">
      <c r="A60" s="76" t="s">
        <v>363</v>
      </c>
      <c r="N60" s="110"/>
      <c r="P60" s="76">
        <f>PERCENTILE((P15:P16,P21:P28,P32,P35:P37,P39,P42:P47),0.888)</f>
        <v>1.3120400000000001</v>
      </c>
    </row>
    <row r="61" spans="1:41">
      <c r="N61" s="110"/>
    </row>
    <row r="62" spans="1:41">
      <c r="A62" s="76" t="s">
        <v>364</v>
      </c>
      <c r="D62" s="87">
        <f>D56-D55</f>
        <v>-2.2192972851539849</v>
      </c>
      <c r="E62" s="87">
        <f t="shared" ref="E62:AI62" si="8">E56-E55</f>
        <v>-2.848424277222918</v>
      </c>
      <c r="F62" s="87">
        <f t="shared" si="8"/>
        <v>-0.37614777019588486</v>
      </c>
      <c r="G62" s="87">
        <f t="shared" si="8"/>
        <v>-0.89593533852782636</v>
      </c>
      <c r="H62" s="87">
        <f t="shared" si="8"/>
        <v>7.2266666666666673E-2</v>
      </c>
      <c r="I62" s="87">
        <f t="shared" si="8"/>
        <v>0.28400000000000003</v>
      </c>
      <c r="J62" s="87">
        <f t="shared" si="8"/>
        <v>1.4790685706964433</v>
      </c>
      <c r="K62" s="87">
        <f t="shared" si="8"/>
        <v>1.0014986955920486</v>
      </c>
      <c r="L62" s="87">
        <f t="shared" si="8"/>
        <v>0.56925581702766914</v>
      </c>
      <c r="M62" s="87">
        <f t="shared" si="8"/>
        <v>0.37939473684210528</v>
      </c>
      <c r="N62" s="111">
        <f t="shared" si="8"/>
        <v>0.20139880609324123</v>
      </c>
      <c r="O62" s="87">
        <f t="shared" si="8"/>
        <v>9.5665844069306949E-2</v>
      </c>
      <c r="P62" s="87">
        <f t="shared" si="8"/>
        <v>0.11233988897058544</v>
      </c>
      <c r="Q62" s="87">
        <f t="shared" si="8"/>
        <v>0.16355263157894737</v>
      </c>
      <c r="R62" s="87">
        <f t="shared" si="8"/>
        <v>-0.12754887107440993</v>
      </c>
      <c r="S62" s="87">
        <f t="shared" si="8"/>
        <v>-0.50114782351777631</v>
      </c>
      <c r="T62" s="87">
        <f t="shared" si="8"/>
        <v>4.5081081081081074E-2</v>
      </c>
      <c r="U62" s="87">
        <f t="shared" si="8"/>
        <v>1.0684210526315789E-2</v>
      </c>
      <c r="V62" s="87">
        <f t="shared" si="8"/>
        <v>-0.51382803053158987</v>
      </c>
      <c r="W62" s="87">
        <f t="shared" si="8"/>
        <v>-0.32333195587195096</v>
      </c>
      <c r="X62" s="87">
        <f t="shared" si="8"/>
        <v>-0.54162142955615966</v>
      </c>
      <c r="Y62" s="87">
        <f t="shared" si="8"/>
        <v>-0.19191712729121857</v>
      </c>
      <c r="Z62" s="87">
        <f t="shared" si="8"/>
        <v>1.3157894736842105E-3</v>
      </c>
      <c r="AA62" s="87">
        <f t="shared" si="8"/>
        <v>-0.21480223672222465</v>
      </c>
      <c r="AB62" s="87">
        <f t="shared" si="8"/>
        <v>-0.20076684759101146</v>
      </c>
      <c r="AC62" s="87">
        <f t="shared" si="8"/>
        <v>-4.0073243299673655E-3</v>
      </c>
      <c r="AD62" s="87">
        <f t="shared" si="8"/>
        <v>9.9499999999999977E-2</v>
      </c>
      <c r="AE62" s="87">
        <f t="shared" si="8"/>
        <v>4.5710526315789472E-2</v>
      </c>
      <c r="AF62" s="87">
        <f t="shared" si="8"/>
        <v>0.15679888481072854</v>
      </c>
      <c r="AG62" s="87">
        <f t="shared" si="8"/>
        <v>0.31074634659117617</v>
      </c>
      <c r="AH62" s="87">
        <f t="shared" si="8"/>
        <v>6.6545845338043336E-2</v>
      </c>
      <c r="AI62" s="87">
        <f t="shared" si="8"/>
        <v>0.26273684210526316</v>
      </c>
    </row>
    <row r="63" spans="1:41">
      <c r="A63" s="76" t="s">
        <v>365</v>
      </c>
      <c r="D63" s="87">
        <f>D57-D$55</f>
        <v>2.974729030635487</v>
      </c>
      <c r="E63" s="87">
        <f>E57-E$55</f>
        <v>-2.3616667014653405</v>
      </c>
      <c r="F63" s="87">
        <f t="shared" ref="F63:AI63" si="9">F57-F$55</f>
        <v>-0.50949152019588484</v>
      </c>
      <c r="G63" s="87">
        <f t="shared" si="9"/>
        <v>-1.519654088527826</v>
      </c>
      <c r="H63" s="87">
        <f t="shared" si="9"/>
        <v>0</v>
      </c>
      <c r="I63" s="87">
        <f t="shared" si="9"/>
        <v>0</v>
      </c>
      <c r="J63" s="87">
        <f t="shared" si="9"/>
        <v>1.9157542849821576</v>
      </c>
      <c r="K63" s="87">
        <f t="shared" si="9"/>
        <v>2.6613844098777619</v>
      </c>
      <c r="L63" s="87">
        <f t="shared" si="9"/>
        <v>1.0383986741705262</v>
      </c>
      <c r="M63" s="87">
        <f t="shared" si="9"/>
        <v>0</v>
      </c>
      <c r="N63" s="112">
        <f t="shared" si="9"/>
        <v>3.2538706675651063</v>
      </c>
      <c r="O63" s="87">
        <f t="shared" si="9"/>
        <v>-0.36730784014121937</v>
      </c>
      <c r="P63" s="87">
        <f t="shared" si="9"/>
        <v>-0.17342326892415161</v>
      </c>
      <c r="Q63" s="87">
        <f t="shared" si="9"/>
        <v>0</v>
      </c>
      <c r="R63" s="87">
        <f t="shared" si="9"/>
        <v>-0.214206765811252</v>
      </c>
      <c r="S63" s="87">
        <f t="shared" si="9"/>
        <v>-0.58104256035988167</v>
      </c>
      <c r="T63" s="87">
        <f t="shared" si="9"/>
        <v>0</v>
      </c>
      <c r="U63" s="87">
        <f t="shared" si="9"/>
        <v>0</v>
      </c>
      <c r="V63" s="87">
        <f t="shared" si="9"/>
        <v>1.1009351273631474</v>
      </c>
      <c r="W63" s="87">
        <f t="shared" si="9"/>
        <v>0.68824699149646928</v>
      </c>
      <c r="X63" s="87">
        <f t="shared" si="9"/>
        <v>0.63324699149646957</v>
      </c>
      <c r="Y63" s="87">
        <f t="shared" si="9"/>
        <v>0.60468813586667647</v>
      </c>
      <c r="Z63" s="87">
        <f t="shared" si="9"/>
        <v>0</v>
      </c>
      <c r="AA63" s="87">
        <f t="shared" si="9"/>
        <v>-0.23956539461696158</v>
      </c>
      <c r="AB63" s="87">
        <f t="shared" si="9"/>
        <v>-0.17296381728798116</v>
      </c>
      <c r="AC63" s="87">
        <f t="shared" si="9"/>
        <v>-1.7101074329967353E-2</v>
      </c>
      <c r="AD63" s="87">
        <f t="shared" si="9"/>
        <v>0.121</v>
      </c>
      <c r="AE63" s="87">
        <f t="shared" si="9"/>
        <v>0</v>
      </c>
      <c r="AF63" s="87">
        <f t="shared" si="9"/>
        <v>8.6146742844127253E-3</v>
      </c>
      <c r="AG63" s="87">
        <f t="shared" si="9"/>
        <v>0.13415110849593806</v>
      </c>
      <c r="AH63" s="87">
        <f t="shared" si="9"/>
        <v>0.14265110849593801</v>
      </c>
      <c r="AI63" s="87">
        <f t="shared" si="9"/>
        <v>9.8500000000000004E-2</v>
      </c>
    </row>
    <row r="64" spans="1:41">
      <c r="A64" s="76" t="s">
        <v>366</v>
      </c>
      <c r="D64" s="87">
        <f t="shared" ref="D64:AI64" si="10">D59-D$55</f>
        <v>6.7727290306354888</v>
      </c>
      <c r="E64" s="87">
        <f t="shared" si="10"/>
        <v>-0.42166670146534102</v>
      </c>
      <c r="F64" s="87">
        <f t="shared" si="10"/>
        <v>-0.50424152019588486</v>
      </c>
      <c r="G64" s="87">
        <f t="shared" si="10"/>
        <v>-0.60365408852782609</v>
      </c>
      <c r="H64" s="87">
        <f t="shared" si="10"/>
        <v>0</v>
      </c>
      <c r="I64" s="87">
        <f t="shared" si="10"/>
        <v>1.4999999999999999E-2</v>
      </c>
      <c r="J64" s="87">
        <f t="shared" si="10"/>
        <v>3.9267542849821582</v>
      </c>
      <c r="K64" s="87">
        <f t="shared" si="10"/>
        <v>4.8223844098777615</v>
      </c>
      <c r="L64" s="87">
        <f t="shared" si="10"/>
        <v>1.6123986741705261</v>
      </c>
      <c r="M64" s="87">
        <f t="shared" si="10"/>
        <v>0</v>
      </c>
      <c r="N64" s="112">
        <f t="shared" si="10"/>
        <v>6.7046206675651057</v>
      </c>
      <c r="O64" s="87">
        <f t="shared" si="10"/>
        <v>-0.10830784014121936</v>
      </c>
      <c r="P64" s="87">
        <f t="shared" si="10"/>
        <v>0.18157673107584837</v>
      </c>
      <c r="Q64" s="87">
        <f t="shared" si="10"/>
        <v>8.4000000000000005E-2</v>
      </c>
      <c r="R64" s="87">
        <f t="shared" si="10"/>
        <v>-5.0206765811251997E-2</v>
      </c>
      <c r="S64" s="87">
        <f t="shared" si="10"/>
        <v>-0.29004256035988163</v>
      </c>
      <c r="T64" s="87">
        <f t="shared" si="10"/>
        <v>0</v>
      </c>
      <c r="U64" s="87">
        <f t="shared" si="10"/>
        <v>0</v>
      </c>
      <c r="V64" s="87">
        <f t="shared" si="10"/>
        <v>2.4979351273631458</v>
      </c>
      <c r="W64" s="87">
        <f t="shared" si="10"/>
        <v>1.6972469914964696</v>
      </c>
      <c r="X64" s="87">
        <f t="shared" si="10"/>
        <v>1.525246991496469</v>
      </c>
      <c r="Y64" s="87">
        <f t="shared" si="10"/>
        <v>1.0196881358666769</v>
      </c>
      <c r="Z64" s="87">
        <f t="shared" si="10"/>
        <v>0</v>
      </c>
      <c r="AA64" s="87">
        <f t="shared" si="10"/>
        <v>-7.4565394616961544E-2</v>
      </c>
      <c r="AB64" s="87">
        <f t="shared" si="10"/>
        <v>-7.2713817287981208E-2</v>
      </c>
      <c r="AC64" s="87">
        <f t="shared" si="10"/>
        <v>4.914892567003265E-2</v>
      </c>
      <c r="AD64" s="87">
        <f t="shared" si="10"/>
        <v>0.19</v>
      </c>
      <c r="AE64" s="87">
        <f t="shared" si="10"/>
        <v>3.0000000000000001E-3</v>
      </c>
      <c r="AF64" s="87">
        <f t="shared" si="10"/>
        <v>6.7614674284412715E-2</v>
      </c>
      <c r="AG64" s="87">
        <f t="shared" si="10"/>
        <v>0.46465110849593794</v>
      </c>
      <c r="AH64" s="87">
        <f t="shared" si="10"/>
        <v>0.39265110849593798</v>
      </c>
      <c r="AI64" s="87">
        <f t="shared" si="10"/>
        <v>0.21550000000000002</v>
      </c>
    </row>
    <row r="76" spans="4:7" ht="38.65">
      <c r="D76" s="88"/>
      <c r="E76" s="89" t="s">
        <v>364</v>
      </c>
      <c r="F76" s="89" t="s">
        <v>371</v>
      </c>
      <c r="G76" s="88" t="s">
        <v>366</v>
      </c>
    </row>
    <row r="77" spans="4:7">
      <c r="D77" s="90" t="s">
        <v>372</v>
      </c>
      <c r="E77" s="91">
        <v>-2.2192972851539849</v>
      </c>
      <c r="F77" s="91">
        <v>2.974729030635487</v>
      </c>
      <c r="G77" s="92">
        <v>6.7727290306354888</v>
      </c>
    </row>
    <row r="78" spans="4:7">
      <c r="D78" s="90" t="s">
        <v>373</v>
      </c>
      <c r="E78" s="91">
        <v>-0.89593533852782636</v>
      </c>
      <c r="F78" s="91">
        <v>-1.519654088527826</v>
      </c>
      <c r="G78" s="92">
        <v>-0.60365408852782609</v>
      </c>
    </row>
    <row r="79" spans="4:7">
      <c r="D79" s="90" t="s">
        <v>374</v>
      </c>
      <c r="E79" s="91">
        <v>7.2266666666666673E-2</v>
      </c>
      <c r="F79" s="91">
        <v>0</v>
      </c>
      <c r="G79" s="92">
        <v>0</v>
      </c>
    </row>
    <row r="80" spans="4:7">
      <c r="D80" s="90" t="s">
        <v>367</v>
      </c>
      <c r="E80" s="91">
        <v>0.11233988897058544</v>
      </c>
      <c r="F80" s="91">
        <v>-0.17342326892415161</v>
      </c>
      <c r="G80" s="92">
        <v>0.18157673107584837</v>
      </c>
    </row>
    <row r="81" spans="4:7">
      <c r="D81" s="90" t="s">
        <v>368</v>
      </c>
      <c r="E81" s="91">
        <v>0.16355263157894737</v>
      </c>
      <c r="F81" s="91">
        <v>0</v>
      </c>
      <c r="G81" s="92">
        <v>8.4000000000000005E-2</v>
      </c>
    </row>
    <row r="82" spans="4:7">
      <c r="D82" s="90" t="s">
        <v>369</v>
      </c>
      <c r="E82" s="91">
        <v>-0.12754887107440993</v>
      </c>
      <c r="F82" s="91">
        <v>-0.214206765811252</v>
      </c>
      <c r="G82" s="92">
        <v>-5.0206765811251997E-2</v>
      </c>
    </row>
    <row r="83" spans="4:7">
      <c r="D83" s="90" t="s">
        <v>370</v>
      </c>
      <c r="E83" s="91">
        <v>-0.50114782351777631</v>
      </c>
      <c r="F83" s="91">
        <v>-0.58104256035988167</v>
      </c>
      <c r="G83" s="92">
        <v>-0.29004256035988163</v>
      </c>
    </row>
    <row r="84" spans="4:7">
      <c r="D84" s="90" t="s">
        <v>212</v>
      </c>
      <c r="E84" s="91">
        <v>-0.54162142955615966</v>
      </c>
      <c r="F84" s="91">
        <v>0.63324699149646957</v>
      </c>
      <c r="G84" s="92">
        <v>1.525246991496469</v>
      </c>
    </row>
    <row r="85" spans="4:7">
      <c r="D85" s="90" t="s">
        <v>375</v>
      </c>
      <c r="E85" s="91">
        <v>-2.848424277222918</v>
      </c>
      <c r="F85" s="91">
        <v>-2.3616667014653405</v>
      </c>
      <c r="G85" s="92">
        <v>-0.42166670146534102</v>
      </c>
    </row>
    <row r="86" spans="4:7">
      <c r="D86" s="90" t="s">
        <v>376</v>
      </c>
      <c r="E86" s="91">
        <v>-0.37614777019588486</v>
      </c>
      <c r="F86" s="91">
        <v>-0.50949152019588484</v>
      </c>
      <c r="G86" s="92">
        <v>-0.50424152019588486</v>
      </c>
    </row>
    <row r="87" spans="4:7">
      <c r="D87" s="90" t="s">
        <v>377</v>
      </c>
      <c r="E87" s="91">
        <v>0.56925581702766914</v>
      </c>
      <c r="F87" s="91">
        <v>1.0383986741705262</v>
      </c>
      <c r="G87" s="92">
        <v>1.6123986741705261</v>
      </c>
    </row>
    <row r="88" spans="4:7">
      <c r="D88" s="90" t="s">
        <v>378</v>
      </c>
      <c r="E88" s="91">
        <v>1.4790685706964433</v>
      </c>
      <c r="F88" s="91">
        <v>1.9157542849821576</v>
      </c>
      <c r="G88" s="92">
        <v>3.9267542849821582</v>
      </c>
    </row>
    <row r="89" spans="4:7">
      <c r="D89" s="90" t="s">
        <v>379</v>
      </c>
      <c r="E89" s="91">
        <v>1.0014986955920486</v>
      </c>
      <c r="F89" s="91">
        <v>2.6613844098777619</v>
      </c>
      <c r="G89" s="92">
        <v>4.8223844098777615</v>
      </c>
    </row>
    <row r="90" spans="4:7">
      <c r="D90" s="90" t="s">
        <v>380</v>
      </c>
      <c r="E90" s="91">
        <v>0.20139880609324123</v>
      </c>
      <c r="F90" s="91">
        <v>3.2538706675651063</v>
      </c>
      <c r="G90" s="92">
        <v>6.7046206675651057</v>
      </c>
    </row>
  </sheetData>
  <mergeCells count="46">
    <mergeCell ref="V10:V12"/>
    <mergeCell ref="W10:Z10"/>
    <mergeCell ref="AA10:AA12"/>
    <mergeCell ref="AB10:AD10"/>
    <mergeCell ref="AE10:AE12"/>
    <mergeCell ref="AF10:AF12"/>
    <mergeCell ref="W11:W12"/>
    <mergeCell ref="Y11:Y12"/>
    <mergeCell ref="Z11:Z12"/>
    <mergeCell ref="AB11:AB12"/>
    <mergeCell ref="AC11:AC12"/>
    <mergeCell ref="AD11:AD12"/>
    <mergeCell ref="U10:U12"/>
    <mergeCell ref="I10:I12"/>
    <mergeCell ref="J10:J12"/>
    <mergeCell ref="K10:K12"/>
    <mergeCell ref="L10:L12"/>
    <mergeCell ref="M10:M12"/>
    <mergeCell ref="O10:O12"/>
    <mergeCell ref="P10:P12"/>
    <mergeCell ref="Q10:Q12"/>
    <mergeCell ref="R10:R12"/>
    <mergeCell ref="S10:S12"/>
    <mergeCell ref="T10:T12"/>
    <mergeCell ref="AO9:AO12"/>
    <mergeCell ref="A9:C12"/>
    <mergeCell ref="D9:D12"/>
    <mergeCell ref="E9:AF9"/>
    <mergeCell ref="AG9:AG12"/>
    <mergeCell ref="AH9:AH12"/>
    <mergeCell ref="AI9:AI12"/>
    <mergeCell ref="E10:E12"/>
    <mergeCell ref="F10:F12"/>
    <mergeCell ref="G10:G12"/>
    <mergeCell ref="H10:H12"/>
    <mergeCell ref="AJ9:AJ12"/>
    <mergeCell ref="AK9:AK12"/>
    <mergeCell ref="AL9:AL12"/>
    <mergeCell ref="AM9:AM12"/>
    <mergeCell ref="AN9:AN12"/>
    <mergeCell ref="A6:C6"/>
    <mergeCell ref="D6:AO6"/>
    <mergeCell ref="A7:C7"/>
    <mergeCell ref="D7:AO7"/>
    <mergeCell ref="A8:C8"/>
    <mergeCell ref="D8:AO8"/>
  </mergeCells>
  <hyperlinks>
    <hyperlink ref="A5" r:id="rId1" tooltip="Click once to display linked information. Click and hold to select this cell." display="http://localhost/OECDStat_Metadata/ShowMetadata.ashx?Dataset=REV&amp;ShowOnWeb=true&amp;Lang=en" xr:uid="{95DC7C40-2D9B-44C8-A109-43A862960773}"/>
    <hyperlink ref="A6" r:id="rId2" tooltip="Click once to display linked information. Click and hold to select this cell." display="http://localhost/OECDStat_Metadata/ShowMetadata.ashx?Dataset=REV&amp;Coords=[GOV]&amp;ShowOnWeb=true&amp;Lang=en" xr:uid="{04D782FE-5214-4F4F-8CF4-CD963295FF13}"/>
    <hyperlink ref="A7" r:id="rId3" tooltip="Click once to display linked information. Click and hold to select this cell." display="http://localhost/OECDStat_Metadata/ShowMetadata.ashx?Dataset=REV&amp;Coords=[VAR]&amp;ShowOnWeb=true&amp;Lang=en" xr:uid="{5650F581-53AD-4324-AE3B-55C4A4A7F489}"/>
    <hyperlink ref="D7" r:id="rId4" tooltip="Click once to display linked information. Click and hold to select this cell." display="http://localhost/OECDStat_Metadata/ShowMetadata.ashx?Dataset=REV&amp;Coords=[VAR].[TAXGDP]&amp;ShowOnWeb=true&amp;Lang=en" xr:uid="{B5F726D8-2C45-4FDE-9D90-421CF6D0F0B2}"/>
    <hyperlink ref="A9" r:id="rId5" tooltip="Click once to display linked information. Click and hold to select this cell." display="http://localhost/OECDStat_Metadata/ShowMetadata.ashx?Dataset=REV&amp;Coords=[TAX]&amp;ShowOnWeb=true&amp;Lang=en" xr:uid="{C2F6D701-A1B1-464E-89DA-D9994BA80022}"/>
    <hyperlink ref="C14" r:id="rId6" tooltip="Click once to display linked information. Click and hold to select this cell." display="http://localhost/OECDStat_Metadata/ShowMetadata.ashx?Dataset=REV&amp;Coords=[GOV].[NES],[VAR].[TAXGDP],[YEA].[2019],[COU].[AUS]&amp;ShowOnWeb=true" xr:uid="{FCF6CA66-80BB-43A6-874B-0B134D329D5A}"/>
    <hyperlink ref="C15" r:id="rId7" tooltip="Click once to display linked information. Click and hold to select this cell." display="http://localhost/OECDStat_Metadata/ShowMetadata.ashx?Dataset=REV&amp;Coords=[GOV].[NES],[VAR].[TAXGDP],[YEA].[2019],[COU].[AUT]&amp;ShowOnWeb=true" xr:uid="{32E63F26-9CCD-43C9-A8E0-72BE91208499}"/>
    <hyperlink ref="C16" r:id="rId8" tooltip="Click once to display linked information. Click and hold to select this cell." display="http://localhost/OECDStat_Metadata/ShowMetadata.ashx?Dataset=REV&amp;Coords=[GOV].[NES],[VAR].[TAXGDP],[YEA].[2019],[COU].[BEL]&amp;ShowOnWeb=true" xr:uid="{AC9E53C6-5A91-4E22-B551-6B913C8F0FE8}"/>
    <hyperlink ref="C17" r:id="rId9" tooltip="Click once to display linked information. Click and hold to select this cell." display="http://localhost/OECDStat_Metadata/ShowMetadata.ashx?Dataset=REV&amp;Coords=[GOV].[NES],[VAR].[TAXGDP],[YEA].[2019],[COU].[CAN]&amp;ShowOnWeb=true" xr:uid="{81082666-205B-4C1E-9D38-D6DAA4AB12B4}"/>
    <hyperlink ref="C18" r:id="rId10" tooltip="Click once to display linked information. Click and hold to select this cell." display="http://localhost/OECDStat_Metadata/ShowMetadata.ashx?Dataset=REV&amp;Coords=[GOV].[NES],[VAR].[TAXGDP],[YEA].[2019],[COU].[CHL]&amp;ShowOnWeb=true" xr:uid="{0F0E4FB4-6719-4CDB-8AF8-68AEF4FB092C}"/>
    <hyperlink ref="C19" r:id="rId11" tooltip="Click once to display linked information. Click and hold to select this cell." display="http://localhost/OECDStat_Metadata/ShowMetadata.ashx?Dataset=REV&amp;Coords=[GOV].[NES],[VAR].[TAXGDP],[YEA].[2019],[COU].[COL]&amp;ShowOnWeb=true" xr:uid="{DB5DA812-13E7-4C16-813D-609FCBC85A5A}"/>
    <hyperlink ref="C20" r:id="rId12" tooltip="Click once to display linked information. Click and hold to select this cell." display="http://localhost/OECDStat_Metadata/ShowMetadata.ashx?Dataset=REV&amp;Coords=[GOV].[NES],[VAR].[TAXGDP],[YEA].[2019],[COU].[CRI]&amp;ShowOnWeb=true" xr:uid="{AC9AF08B-20E8-490A-B95B-34FD793620AA}"/>
    <hyperlink ref="C21" r:id="rId13" tooltip="Click once to display linked information. Click and hold to select this cell." display="http://localhost/OECDStat_Metadata/ShowMetadata.ashx?Dataset=REV&amp;Coords=[GOV].[NES],[VAR].[TAXGDP],[YEA].[2019],[COU].[CZE]&amp;ShowOnWeb=true" xr:uid="{2EBFD490-DEBF-442C-8CE8-31EC521D664C}"/>
    <hyperlink ref="C22" r:id="rId14" tooltip="Click once to display linked information. Click and hold to select this cell." display="http://localhost/OECDStat_Metadata/ShowMetadata.ashx?Dataset=REV&amp;Coords=[GOV].[NES],[VAR].[TAXGDP],[YEA].[2019],[COU].[DNK]&amp;ShowOnWeb=true" xr:uid="{F58997EA-92EC-47DA-8FD9-3D0C6C92A4DE}"/>
    <hyperlink ref="C23" r:id="rId15" tooltip="Click once to display linked information. Click and hold to select this cell." display="http://localhost/OECDStat_Metadata/ShowMetadata.ashx?Dataset=REV&amp;Coords=[GOV].[NES],[VAR].[TAXGDP],[YEA].[2019],[COU].[EST]&amp;ShowOnWeb=true" xr:uid="{349C3B13-E7A5-429D-8962-C28F07E321FA}"/>
    <hyperlink ref="C24" r:id="rId16" tooltip="Click once to display linked information. Click and hold to select this cell." display="http://localhost/OECDStat_Metadata/ShowMetadata.ashx?Dataset=REV&amp;Coords=[GOV].[NES],[VAR].[TAXGDP],[YEA].[2019],[COU].[FIN]&amp;ShowOnWeb=true" xr:uid="{7361E86D-BB9A-4714-A726-F304F0707063}"/>
    <hyperlink ref="C25" r:id="rId17" tooltip="Click once to display linked information. Click and hold to select this cell." display="http://localhost/OECDStat_Metadata/ShowMetadata.ashx?Dataset=REV&amp;Coords=[GOV].[NES],[VAR].[TAXGDP],[YEA].[2019],[COU].[FRA]&amp;ShowOnWeb=true" xr:uid="{29672586-F698-4F5C-8D69-922DC25EDB4C}"/>
    <hyperlink ref="A26" r:id="rId18" tooltip="Click once to display linked information. Click and hold to select this cell." display="http://localhost/OECDStat_Metadata/ShowMetadata.ashx?Dataset=REV&amp;Coords=[COU].[DEU]&amp;ShowOnWeb=true&amp;Lang=en" xr:uid="{4AAB27BE-8A27-459F-ABD2-50E837CC270C}"/>
    <hyperlink ref="C26" r:id="rId19" tooltip="Click once to display linked information. Click and hold to select this cell." display="http://localhost/OECDStat_Metadata/ShowMetadata.ashx?Dataset=REV&amp;Coords=[GOV].[NES],[VAR].[TAXGDP],[YEA].[2019],[COU].[DEU]&amp;ShowOnWeb=true" xr:uid="{38883FF5-3C93-402A-8C9C-D9C682320EC5}"/>
    <hyperlink ref="C27" r:id="rId20" tooltip="Click once to display linked information. Click and hold to select this cell." display="http://localhost/OECDStat_Metadata/ShowMetadata.ashx?Dataset=REV&amp;Coords=[GOV].[NES],[VAR].[TAXGDP],[YEA].[2019],[COU].[GRC]&amp;ShowOnWeb=true" xr:uid="{CA0C2B1C-3A2E-4535-AF29-4A96D225EAF9}"/>
    <hyperlink ref="C28" r:id="rId21" tooltip="Click once to display linked information. Click and hold to select this cell." display="http://localhost/OECDStat_Metadata/ShowMetadata.ashx?Dataset=REV&amp;Coords=[GOV].[NES],[VAR].[TAXGDP],[YEA].[2019],[COU].[HUN]&amp;ShowOnWeb=true" xr:uid="{42886E52-A41B-4B5F-B7B5-4E5E0E160088}"/>
    <hyperlink ref="C29" r:id="rId22" tooltip="Click once to display linked information. Click and hold to select this cell." display="http://localhost/OECDStat_Metadata/ShowMetadata.ashx?Dataset=REV&amp;Coords=[GOV].[NES],[VAR].[TAXGDP],[YEA].[2019],[COU].[ISL]&amp;ShowOnWeb=true" xr:uid="{2ED66CC4-1848-43C5-A603-5F87D392241C}"/>
    <hyperlink ref="C30" r:id="rId23" tooltip="Click once to display linked information. Click and hold to select this cell." display="http://localhost/OECDStat_Metadata/ShowMetadata.ashx?Dataset=REV&amp;Coords=[GOV].[NES],[VAR].[TAXGDP],[YEA].[2019],[COU].[IRL]&amp;ShowOnWeb=true" xr:uid="{FFF70596-8445-405B-B816-7A345E3C7C2C}"/>
    <hyperlink ref="A31" r:id="rId24" tooltip="Click once to display linked information. Click and hold to select this cell." display="http://localhost/OECDStat_Metadata/ShowMetadata.ashx?Dataset=REV&amp;Coords=[COU].[ISR]&amp;ShowOnWeb=true&amp;Lang=en" xr:uid="{C8792630-ED2D-4CA5-AB50-C658A5765D19}"/>
    <hyperlink ref="C31" r:id="rId25" tooltip="Click once to display linked information. Click and hold to select this cell." display="http://localhost/OECDStat_Metadata/ShowMetadata.ashx?Dataset=REV&amp;Coords=[GOV].[NES],[VAR].[TAXGDP],[YEA].[2019],[COU].[ISR]&amp;ShowOnWeb=true" xr:uid="{23A22E46-7909-49A0-B853-449039C656EE}"/>
    <hyperlink ref="C32" r:id="rId26" tooltip="Click once to display linked information. Click and hold to select this cell." display="http://localhost/OECDStat_Metadata/ShowMetadata.ashx?Dataset=REV&amp;Coords=[GOV].[NES],[VAR].[TAXGDP],[YEA].[2019],[COU].[ITA]&amp;ShowOnWeb=true" xr:uid="{96B26017-A2D4-4B61-9AEF-20271D12A15A}"/>
    <hyperlink ref="C33" r:id="rId27" tooltip="Click once to display linked information. Click and hold to select this cell." display="http://localhost/OECDStat_Metadata/ShowMetadata.ashx?Dataset=REV&amp;Coords=[GOV].[NES],[VAR].[TAXGDP],[YEA].[2019],[COU].[JPN]&amp;ShowOnWeb=true" xr:uid="{9D55C5D4-3C9B-4381-8914-7773A5F5DD48}"/>
    <hyperlink ref="C34" r:id="rId28" tooltip="Click once to display linked information. Click and hold to select this cell." display="http://localhost/OECDStat_Metadata/ShowMetadata.ashx?Dataset=REV&amp;Coords=[GOV].[NES],[VAR].[TAXGDP],[YEA].[2019],[COU].[KOR]&amp;ShowOnWeb=true" xr:uid="{4C712798-76B6-4CBF-8697-05D2DFFC6A26}"/>
    <hyperlink ref="C35" r:id="rId29" tooltip="Click once to display linked information. Click and hold to select this cell." display="http://localhost/OECDStat_Metadata/ShowMetadata.ashx?Dataset=REV&amp;Coords=[GOV].[NES],[VAR].[TAXGDP],[YEA].[2019],[COU].[LVA]&amp;ShowOnWeb=true" xr:uid="{890FE33F-CF17-4A3F-B8D5-A7ABBF105BC6}"/>
    <hyperlink ref="C36" r:id="rId30" tooltip="Click once to display linked information. Click and hold to select this cell." display="http://localhost/OECDStat_Metadata/ShowMetadata.ashx?Dataset=REV&amp;Coords=[GOV].[NES],[VAR].[TAXGDP],[YEA].[2019],[COU].[LTU]&amp;ShowOnWeb=true" xr:uid="{B8B77C96-D661-4F0F-8087-D8FAA0C130ED}"/>
    <hyperlink ref="C37" r:id="rId31" tooltip="Click once to display linked information. Click and hold to select this cell." display="http://localhost/OECDStat_Metadata/ShowMetadata.ashx?Dataset=REV&amp;Coords=[GOV].[NES],[VAR].[TAXGDP],[YEA].[2019],[COU].[LUX]&amp;ShowOnWeb=true" xr:uid="{A2E9BF78-61D6-41F8-9FE5-78A6FF1A4C65}"/>
    <hyperlink ref="C38" r:id="rId32" tooltip="Click once to display linked information. Click and hold to select this cell." display="http://localhost/OECDStat_Metadata/ShowMetadata.ashx?Dataset=REV&amp;Coords=[GOV].[NES],[VAR].[TAXGDP],[YEA].[2019],[COU].[MEX]&amp;ShowOnWeb=true" xr:uid="{9182B93E-8EE1-4AD7-B712-7908CD9517C8}"/>
    <hyperlink ref="C39" r:id="rId33" tooltip="Click once to display linked information. Click and hold to select this cell." display="http://localhost/OECDStat_Metadata/ShowMetadata.ashx?Dataset=REV&amp;Coords=[GOV].[NES],[VAR].[TAXGDP],[YEA].[2019],[COU].[NLD]&amp;ShowOnWeb=true" xr:uid="{5443FBD1-8872-464B-9664-C266EB89AF55}"/>
    <hyperlink ref="C40" r:id="rId34" tooltip="Click once to display linked information. Click and hold to select this cell." display="http://localhost/OECDStat_Metadata/ShowMetadata.ashx?Dataset=REV&amp;Coords=[GOV].[NES],[VAR].[TAXGDP],[YEA].[2019],[COU].[NZL]&amp;ShowOnWeb=true" xr:uid="{816D7144-40AA-4C9A-B06D-C5B69FD8ED96}"/>
    <hyperlink ref="C41" r:id="rId35" tooltip="Click once to display linked information. Click and hold to select this cell." display="http://localhost/OECDStat_Metadata/ShowMetadata.ashx?Dataset=REV&amp;Coords=[GOV].[NES],[VAR].[TAXGDP],[YEA].[2019],[COU].[NOR]&amp;ShowOnWeb=true" xr:uid="{48E272B0-A8B1-4ED9-AF3D-93B51E1A343C}"/>
    <hyperlink ref="C42" r:id="rId36" tooltip="Click once to display linked information. Click and hold to select this cell." display="http://localhost/OECDStat_Metadata/ShowMetadata.ashx?Dataset=REV&amp;Coords=[GOV].[NES],[VAR].[TAXGDP],[YEA].[2019],[COU].[POL]&amp;ShowOnWeb=true" xr:uid="{EC236C88-CF81-43A6-A62B-F41DA5FC5652}"/>
    <hyperlink ref="C43" r:id="rId37" tooltip="Click once to display linked information. Click and hold to select this cell." display="http://localhost/OECDStat_Metadata/ShowMetadata.ashx?Dataset=REV&amp;Coords=[GOV].[NES],[VAR].[TAXGDP],[YEA].[2019],[COU].[PRT]&amp;ShowOnWeb=true" xr:uid="{77808D1C-C5F5-4B16-8D38-DF8E9BF88089}"/>
    <hyperlink ref="C44" r:id="rId38" tooltip="Click once to display linked information. Click and hold to select this cell." display="http://localhost/OECDStat_Metadata/ShowMetadata.ashx?Dataset=REV&amp;Coords=[GOV].[NES],[VAR].[TAXGDP],[YEA].[2019],[COU].[SVK]&amp;ShowOnWeb=true" xr:uid="{3B92A460-956D-44FB-BC18-5F46CF1ABD67}"/>
    <hyperlink ref="C45" r:id="rId39" tooltip="Click once to display linked information. Click and hold to select this cell." display="http://localhost/OECDStat_Metadata/ShowMetadata.ashx?Dataset=REV&amp;Coords=[GOV].[NES],[VAR].[TAXGDP],[YEA].[2019],[COU].[SVN]&amp;ShowOnWeb=true" xr:uid="{A52550D8-F602-444F-96A9-68A415AD148C}"/>
    <hyperlink ref="C46" r:id="rId40" tooltip="Click once to display linked information. Click and hold to select this cell." display="http://localhost/OECDStat_Metadata/ShowMetadata.ashx?Dataset=REV&amp;Coords=[GOV].[NES],[VAR].[TAXGDP],[YEA].[2019],[COU].[ESP]&amp;ShowOnWeb=true" xr:uid="{79B05F1E-29F1-47D9-AB47-8B7494409D9A}"/>
    <hyperlink ref="C47" r:id="rId41" tooltip="Click once to display linked information. Click and hold to select this cell." display="http://localhost/OECDStat_Metadata/ShowMetadata.ashx?Dataset=REV&amp;Coords=[GOV].[NES],[VAR].[TAXGDP],[YEA].[2019],[COU].[SWE]&amp;ShowOnWeb=true" xr:uid="{36400E3B-29B8-4D3A-A190-125746656303}"/>
    <hyperlink ref="C48" r:id="rId42" tooltip="Click once to display linked information. Click and hold to select this cell." display="http://localhost/OECDStat_Metadata/ShowMetadata.ashx?Dataset=REV&amp;Coords=[GOV].[NES],[VAR].[TAXGDP],[YEA].[2019],[COU].[CHE]&amp;ShowOnWeb=true" xr:uid="{03EF7E13-E039-4D64-9FAE-DE96E71DD63C}"/>
    <hyperlink ref="C49" r:id="rId43" tooltip="Click once to display linked information. Click and hold to select this cell." display="http://localhost/OECDStat_Metadata/ShowMetadata.ashx?Dataset=REV&amp;Coords=[GOV].[NES],[VAR].[TAXGDP],[YEA].[2019],[COU].[TUR]&amp;ShowOnWeb=true" xr:uid="{1E37C0EC-CAD5-4D98-ACC9-8A69554DA77D}"/>
    <hyperlink ref="A50" r:id="rId44" tooltip="Click once to display linked information. Click and hold to select this cell." display="http://localhost/OECDStat_Metadata/ShowMetadata.ashx?Dataset=REV&amp;Coords=[COU].[GBR]&amp;ShowOnWeb=true&amp;Lang=en" xr:uid="{18B59E31-A440-4ECF-8562-513D4B7F12B0}"/>
    <hyperlink ref="C50" r:id="rId45" tooltip="Click once to display linked information. Click and hold to select this cell." display="http://localhost/OECDStat_Metadata/ShowMetadata.ashx?Dataset=REV&amp;Coords=[GOV].[NES],[VAR].[TAXGDP],[YEA].[2019],[COU].[GBR]&amp;ShowOnWeb=true" xr:uid="{22644091-0D40-4143-A3C0-6BF9DACA67E2}"/>
    <hyperlink ref="C51" r:id="rId46" tooltip="Click once to display linked information. Click and hold to select this cell." display="http://localhost/OECDStat_Metadata/ShowMetadata.ashx?Dataset=REV&amp;Coords=[GOV].[NES],[VAR].[TAXGDP],[YEA].[2019],[COU].[USA]&amp;ShowOnWeb=true" xr:uid="{30183110-C359-4627-B2BA-52E9C82FF2D6}"/>
    <hyperlink ref="A52" r:id="rId47" tooltip="Click once to display linked information. Click and hold to select this cell." display="https://stats-3.oecd.org/" xr:uid="{F9143F43-0708-4ECF-8344-1AC776FADFD4}"/>
  </hyperlinks>
  <pageMargins left="0.75" right="0.75" top="1" bottom="1" header="0.5" footer="0.5"/>
  <pageSetup orientation="portrait" r:id="rId48"/>
  <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8E66-87BF-4438-81CE-86FD61AA840B}">
  <sheetPr>
    <tabColor theme="0"/>
  </sheetPr>
  <dimension ref="A1:BG60"/>
  <sheetViews>
    <sheetView showGridLines="0" topLeftCell="A2" workbookViewId="0">
      <pane xSplit="3" ySplit="5" topLeftCell="D24" activePane="bottomRight" state="frozen"/>
      <selection activeCell="A2" sqref="A2"/>
      <selection pane="topRight" activeCell="D2" sqref="D2"/>
      <selection pane="bottomLeft" activeCell="A7" sqref="A7"/>
      <selection pane="bottomRight" activeCell="B60" sqref="B60"/>
    </sheetView>
  </sheetViews>
  <sheetFormatPr defaultRowHeight="12.75"/>
  <cols>
    <col min="1" max="2" width="25.59765625" style="18" customWidth="1"/>
    <col min="3" max="3" width="2.33203125" style="18" customWidth="1"/>
    <col min="4" max="16384" width="9.06640625" style="18"/>
  </cols>
  <sheetData>
    <row r="1" spans="1:59" hidden="1">
      <c r="A1" s="17" t="e">
        <f ca="1">DotStatQuery(B1)</f>
        <v>#NAME?</v>
      </c>
      <c r="B1" s="17" t="s">
        <v>68</v>
      </c>
    </row>
    <row r="2" spans="1:59" ht="45.4">
      <c r="A2" s="19" t="s">
        <v>69</v>
      </c>
    </row>
    <row r="3" spans="1:59">
      <c r="A3" s="123" t="s">
        <v>70</v>
      </c>
      <c r="B3" s="124"/>
      <c r="C3" s="125"/>
      <c r="D3" s="126" t="s">
        <v>71</v>
      </c>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8"/>
    </row>
    <row r="4" spans="1:59">
      <c r="A4" s="123" t="s">
        <v>72</v>
      </c>
      <c r="B4" s="124"/>
      <c r="C4" s="125"/>
      <c r="D4" s="126" t="s">
        <v>73</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8"/>
    </row>
    <row r="5" spans="1:59">
      <c r="A5" s="123" t="s">
        <v>74</v>
      </c>
      <c r="B5" s="124"/>
      <c r="C5" s="125"/>
      <c r="D5" s="129" t="s">
        <v>75</v>
      </c>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1"/>
    </row>
    <row r="6" spans="1:59">
      <c r="A6" s="120" t="s">
        <v>76</v>
      </c>
      <c r="B6" s="121"/>
      <c r="C6" s="122"/>
      <c r="D6" s="20" t="s">
        <v>77</v>
      </c>
      <c r="E6" s="20" t="s">
        <v>78</v>
      </c>
      <c r="F6" s="20" t="s">
        <v>79</v>
      </c>
      <c r="G6" s="20" t="s">
        <v>80</v>
      </c>
      <c r="H6" s="20" t="s">
        <v>81</v>
      </c>
      <c r="I6" s="20" t="s">
        <v>82</v>
      </c>
      <c r="J6" s="20" t="s">
        <v>83</v>
      </c>
      <c r="K6" s="20" t="s">
        <v>84</v>
      </c>
      <c r="L6" s="20" t="s">
        <v>85</v>
      </c>
      <c r="M6" s="20" t="s">
        <v>86</v>
      </c>
      <c r="N6" s="20" t="s">
        <v>87</v>
      </c>
      <c r="O6" s="20" t="s">
        <v>88</v>
      </c>
      <c r="P6" s="20" t="s">
        <v>89</v>
      </c>
      <c r="Q6" s="20" t="s">
        <v>90</v>
      </c>
      <c r="R6" s="20" t="s">
        <v>91</v>
      </c>
      <c r="S6" s="20" t="s">
        <v>92</v>
      </c>
      <c r="T6" s="20" t="s">
        <v>93</v>
      </c>
      <c r="U6" s="20" t="s">
        <v>94</v>
      </c>
      <c r="V6" s="20" t="s">
        <v>95</v>
      </c>
      <c r="W6" s="20" t="s">
        <v>96</v>
      </c>
      <c r="X6" s="20" t="s">
        <v>97</v>
      </c>
      <c r="Y6" s="20" t="s">
        <v>98</v>
      </c>
      <c r="Z6" s="20" t="s">
        <v>99</v>
      </c>
      <c r="AA6" s="20" t="s">
        <v>100</v>
      </c>
      <c r="AB6" s="20" t="s">
        <v>101</v>
      </c>
      <c r="AC6" s="20" t="s">
        <v>102</v>
      </c>
      <c r="AD6" s="20" t="s">
        <v>103</v>
      </c>
      <c r="AE6" s="20" t="s">
        <v>104</v>
      </c>
      <c r="AF6" s="20" t="s">
        <v>105</v>
      </c>
      <c r="AG6" s="20" t="s">
        <v>106</v>
      </c>
      <c r="AH6" s="20" t="s">
        <v>107</v>
      </c>
      <c r="AI6" s="20" t="s">
        <v>108</v>
      </c>
      <c r="AJ6" s="20" t="s">
        <v>109</v>
      </c>
      <c r="AK6" s="20" t="s">
        <v>110</v>
      </c>
      <c r="AL6" s="20" t="s">
        <v>111</v>
      </c>
      <c r="AM6" s="20" t="s">
        <v>112</v>
      </c>
      <c r="AN6" s="20" t="s">
        <v>113</v>
      </c>
      <c r="AO6" s="20" t="s">
        <v>114</v>
      </c>
      <c r="AP6" s="20" t="s">
        <v>115</v>
      </c>
      <c r="AQ6" s="20" t="s">
        <v>116</v>
      </c>
      <c r="AR6" s="20" t="s">
        <v>117</v>
      </c>
      <c r="AS6" s="20" t="s">
        <v>118</v>
      </c>
      <c r="AT6" s="20" t="s">
        <v>119</v>
      </c>
      <c r="AU6" s="20" t="s">
        <v>120</v>
      </c>
      <c r="AV6" s="20" t="s">
        <v>121</v>
      </c>
      <c r="AW6" s="20" t="s">
        <v>122</v>
      </c>
      <c r="AX6" s="20" t="s">
        <v>123</v>
      </c>
      <c r="AY6" s="20" t="s">
        <v>124</v>
      </c>
      <c r="AZ6" s="20" t="s">
        <v>125</v>
      </c>
      <c r="BA6" s="20" t="s">
        <v>126</v>
      </c>
      <c r="BB6" s="20" t="s">
        <v>127</v>
      </c>
      <c r="BC6" s="20" t="s">
        <v>128</v>
      </c>
      <c r="BD6" s="20" t="s">
        <v>129</v>
      </c>
      <c r="BE6" s="20" t="s">
        <v>130</v>
      </c>
      <c r="BF6" s="20" t="s">
        <v>131</v>
      </c>
      <c r="BG6" s="21" t="s">
        <v>132</v>
      </c>
    </row>
    <row r="7" spans="1:59" ht="13.15">
      <c r="A7" s="22" t="s">
        <v>133</v>
      </c>
      <c r="B7" s="22" t="s">
        <v>134</v>
      </c>
      <c r="C7" s="23" t="s">
        <v>135</v>
      </c>
      <c r="D7" s="23" t="s">
        <v>135</v>
      </c>
      <c r="E7" s="23" t="s">
        <v>135</v>
      </c>
      <c r="F7" s="23" t="s">
        <v>135</v>
      </c>
      <c r="G7" s="23" t="s">
        <v>135</v>
      </c>
      <c r="H7" s="23" t="s">
        <v>135</v>
      </c>
      <c r="I7" s="23" t="s">
        <v>135</v>
      </c>
      <c r="J7" s="23" t="s">
        <v>135</v>
      </c>
      <c r="K7" s="23" t="s">
        <v>135</v>
      </c>
      <c r="L7" s="23" t="s">
        <v>135</v>
      </c>
      <c r="M7" s="23" t="s">
        <v>135</v>
      </c>
      <c r="N7" s="23" t="s">
        <v>135</v>
      </c>
      <c r="O7" s="23" t="s">
        <v>135</v>
      </c>
      <c r="P7" s="23" t="s">
        <v>135</v>
      </c>
      <c r="Q7" s="23" t="s">
        <v>135</v>
      </c>
      <c r="R7" s="23" t="s">
        <v>135</v>
      </c>
      <c r="S7" s="23" t="s">
        <v>135</v>
      </c>
      <c r="T7" s="23" t="s">
        <v>135</v>
      </c>
      <c r="U7" s="23" t="s">
        <v>135</v>
      </c>
      <c r="V7" s="23" t="s">
        <v>135</v>
      </c>
      <c r="W7" s="23" t="s">
        <v>135</v>
      </c>
      <c r="X7" s="23" t="s">
        <v>135</v>
      </c>
      <c r="Y7" s="23" t="s">
        <v>135</v>
      </c>
      <c r="Z7" s="23" t="s">
        <v>135</v>
      </c>
      <c r="AA7" s="23" t="s">
        <v>135</v>
      </c>
      <c r="AB7" s="23" t="s">
        <v>135</v>
      </c>
      <c r="AC7" s="23" t="s">
        <v>135</v>
      </c>
      <c r="AD7" s="23" t="s">
        <v>135</v>
      </c>
      <c r="AE7" s="23" t="s">
        <v>135</v>
      </c>
      <c r="AF7" s="23" t="s">
        <v>135</v>
      </c>
      <c r="AG7" s="23" t="s">
        <v>135</v>
      </c>
      <c r="AH7" s="23" t="s">
        <v>135</v>
      </c>
      <c r="AI7" s="23" t="s">
        <v>135</v>
      </c>
      <c r="AJ7" s="23" t="s">
        <v>135</v>
      </c>
      <c r="AK7" s="23" t="s">
        <v>135</v>
      </c>
      <c r="AL7" s="23" t="s">
        <v>135</v>
      </c>
      <c r="AM7" s="23" t="s">
        <v>135</v>
      </c>
      <c r="AN7" s="23" t="s">
        <v>135</v>
      </c>
      <c r="AO7" s="23" t="s">
        <v>135</v>
      </c>
      <c r="AP7" s="23" t="s">
        <v>135</v>
      </c>
      <c r="AQ7" s="23" t="s">
        <v>135</v>
      </c>
      <c r="AR7" s="23" t="s">
        <v>135</v>
      </c>
      <c r="AS7" s="23" t="s">
        <v>135</v>
      </c>
      <c r="AT7" s="23" t="s">
        <v>135</v>
      </c>
      <c r="AU7" s="23" t="s">
        <v>135</v>
      </c>
      <c r="AV7" s="23" t="s">
        <v>135</v>
      </c>
      <c r="AW7" s="23" t="s">
        <v>135</v>
      </c>
      <c r="AX7" s="23" t="s">
        <v>135</v>
      </c>
      <c r="AY7" s="23" t="s">
        <v>135</v>
      </c>
      <c r="AZ7" s="23" t="s">
        <v>135</v>
      </c>
      <c r="BA7" s="23" t="s">
        <v>135</v>
      </c>
      <c r="BB7" s="23" t="s">
        <v>135</v>
      </c>
      <c r="BC7" s="23" t="s">
        <v>135</v>
      </c>
      <c r="BD7" s="23" t="s">
        <v>135</v>
      </c>
      <c r="BE7" s="23" t="s">
        <v>135</v>
      </c>
      <c r="BF7" s="24">
        <f>AVERAGE(BF9:BF10,BF15,BF18:BF20,BF29:BF30,BF33,BF35,BF36,BF38,BF39,BF41:BF42,BF44)</f>
        <v>0.42968749999999994</v>
      </c>
      <c r="BG7" s="24">
        <f>AVERAGE(BG9:BG10,BG15,BG18:BG20,BG29:BG30,BG33,BG35,BG36,BG38,BG39,BG41:BG42,BG44)</f>
        <v>0.45673333333333327</v>
      </c>
    </row>
    <row r="8" spans="1:59" ht="13.15">
      <c r="A8" s="25" t="s">
        <v>136</v>
      </c>
      <c r="B8" s="25" t="s">
        <v>137</v>
      </c>
      <c r="C8" s="23" t="s">
        <v>138</v>
      </c>
      <c r="D8" s="26" t="s">
        <v>139</v>
      </c>
      <c r="E8" s="26" t="s">
        <v>139</v>
      </c>
      <c r="F8" s="26" t="s">
        <v>139</v>
      </c>
      <c r="G8" s="26" t="s">
        <v>139</v>
      </c>
      <c r="H8" s="26" t="s">
        <v>139</v>
      </c>
      <c r="I8" s="26" t="s">
        <v>139</v>
      </c>
      <c r="J8" s="26" t="s">
        <v>139</v>
      </c>
      <c r="K8" s="26" t="s">
        <v>139</v>
      </c>
      <c r="L8" s="26" t="s">
        <v>139</v>
      </c>
      <c r="M8" s="26" t="s">
        <v>139</v>
      </c>
      <c r="N8" s="26" t="s">
        <v>139</v>
      </c>
      <c r="O8" s="26" t="s">
        <v>139</v>
      </c>
      <c r="P8" s="26" t="s">
        <v>139</v>
      </c>
      <c r="Q8" s="26" t="s">
        <v>139</v>
      </c>
      <c r="R8" s="26" t="s">
        <v>139</v>
      </c>
      <c r="S8" s="26" t="s">
        <v>139</v>
      </c>
      <c r="T8" s="26" t="s">
        <v>139</v>
      </c>
      <c r="U8" s="26" t="s">
        <v>139</v>
      </c>
      <c r="V8" s="26" t="s">
        <v>139</v>
      </c>
      <c r="W8" s="26" t="s">
        <v>139</v>
      </c>
      <c r="X8" s="26" t="s">
        <v>139</v>
      </c>
      <c r="Y8" s="26" t="s">
        <v>139</v>
      </c>
      <c r="Z8" s="26" t="s">
        <v>139</v>
      </c>
      <c r="AA8" s="26" t="s">
        <v>139</v>
      </c>
      <c r="AB8" s="26" t="s">
        <v>139</v>
      </c>
      <c r="AC8" s="26" t="s">
        <v>139</v>
      </c>
      <c r="AD8" s="26" t="s">
        <v>139</v>
      </c>
      <c r="AE8" s="26" t="s">
        <v>139</v>
      </c>
      <c r="AF8" s="26" t="s">
        <v>139</v>
      </c>
      <c r="AG8" s="26" t="s">
        <v>139</v>
      </c>
      <c r="AH8" s="26" t="s">
        <v>139</v>
      </c>
      <c r="AI8" s="26" t="s">
        <v>139</v>
      </c>
      <c r="AJ8" s="26" t="s">
        <v>139</v>
      </c>
      <c r="AK8" s="26" t="s">
        <v>139</v>
      </c>
      <c r="AL8" s="26" t="s">
        <v>139</v>
      </c>
      <c r="AM8" s="26" t="s">
        <v>139</v>
      </c>
      <c r="AN8" s="26" t="s">
        <v>139</v>
      </c>
      <c r="AO8" s="26" t="s">
        <v>139</v>
      </c>
      <c r="AP8" s="26" t="s">
        <v>139</v>
      </c>
      <c r="AQ8" s="26" t="s">
        <v>139</v>
      </c>
      <c r="AR8" s="26" t="s">
        <v>139</v>
      </c>
      <c r="AS8" s="26" t="s">
        <v>139</v>
      </c>
      <c r="AT8" s="26" t="s">
        <v>139</v>
      </c>
      <c r="AU8" s="26" t="s">
        <v>139</v>
      </c>
      <c r="AV8" s="26" t="s">
        <v>139</v>
      </c>
      <c r="AW8" s="26" t="s">
        <v>139</v>
      </c>
      <c r="AX8" s="26" t="s">
        <v>139</v>
      </c>
      <c r="AY8" s="26" t="s">
        <v>139</v>
      </c>
      <c r="AZ8" s="26" t="s">
        <v>139</v>
      </c>
      <c r="BA8" s="26" t="s">
        <v>139</v>
      </c>
      <c r="BB8" s="26" t="s">
        <v>139</v>
      </c>
      <c r="BC8" s="26" t="s">
        <v>139</v>
      </c>
      <c r="BD8" s="26" t="s">
        <v>139</v>
      </c>
      <c r="BE8" s="26" t="s">
        <v>139</v>
      </c>
      <c r="BF8" s="26" t="s">
        <v>139</v>
      </c>
      <c r="BG8" s="26" t="s">
        <v>139</v>
      </c>
    </row>
    <row r="9" spans="1:59" ht="13.15">
      <c r="A9" s="25" t="s">
        <v>140</v>
      </c>
      <c r="B9" s="25" t="s">
        <v>137</v>
      </c>
      <c r="C9" s="23" t="s">
        <v>138</v>
      </c>
      <c r="D9" s="27">
        <v>0.25600000000000001</v>
      </c>
      <c r="E9" s="27">
        <v>0.24199999999999999</v>
      </c>
      <c r="F9" s="27">
        <v>0.245</v>
      </c>
      <c r="G9" s="27">
        <v>0.23</v>
      </c>
      <c r="H9" s="27">
        <v>0.216</v>
      </c>
      <c r="I9" s="27">
        <v>0.187</v>
      </c>
      <c r="J9" s="27">
        <v>0.16600000000000001</v>
      </c>
      <c r="K9" s="27">
        <v>0.14799999999999999</v>
      </c>
      <c r="L9" s="27">
        <v>0.13100000000000001</v>
      </c>
      <c r="M9" s="27">
        <v>0.11700000000000001</v>
      </c>
      <c r="N9" s="27">
        <v>0.107</v>
      </c>
      <c r="O9" s="27">
        <v>9.7000000000000003E-2</v>
      </c>
      <c r="P9" s="27">
        <v>9.5000000000000001E-2</v>
      </c>
      <c r="Q9" s="27">
        <v>9.8000000000000004E-2</v>
      </c>
      <c r="R9" s="27">
        <v>8.8999999999999996E-2</v>
      </c>
      <c r="S9" s="27">
        <v>8.5999999999999993E-2</v>
      </c>
      <c r="T9" s="27">
        <v>9.8000000000000004E-2</v>
      </c>
      <c r="U9" s="27">
        <v>8.7999999999999995E-2</v>
      </c>
      <c r="V9" s="27">
        <v>8.4000000000000005E-2</v>
      </c>
      <c r="W9" s="27">
        <v>7.9000000000000001E-2</v>
      </c>
      <c r="X9" s="27">
        <v>7.5999999999999998E-2</v>
      </c>
      <c r="Y9" s="27">
        <v>7.3999999999999996E-2</v>
      </c>
      <c r="Z9" s="27">
        <v>7.2999999999999995E-2</v>
      </c>
      <c r="AA9" s="27">
        <v>6.9000000000000006E-2</v>
      </c>
      <c r="AB9" s="27">
        <v>6.5000000000000002E-2</v>
      </c>
      <c r="AC9" s="27">
        <v>6.0999999999999999E-2</v>
      </c>
      <c r="AD9" s="27">
        <v>5.5E-2</v>
      </c>
      <c r="AE9" s="27">
        <v>5.1999999999999998E-2</v>
      </c>
      <c r="AF9" s="27">
        <v>5.0999999999999997E-2</v>
      </c>
      <c r="AG9" s="27">
        <v>4.9000000000000002E-2</v>
      </c>
      <c r="AH9" s="27">
        <v>4.7E-2</v>
      </c>
      <c r="AI9" s="27">
        <v>4.4999999999999998E-2</v>
      </c>
      <c r="AJ9" s="27">
        <v>4.4999999999999998E-2</v>
      </c>
      <c r="AK9" s="27">
        <v>4.2999999999999997E-2</v>
      </c>
      <c r="AL9" s="27">
        <v>4.2000000000000003E-2</v>
      </c>
      <c r="AM9" s="27">
        <v>4.1000000000000002E-2</v>
      </c>
      <c r="AN9" s="27">
        <v>0.04</v>
      </c>
      <c r="AO9" s="27">
        <v>3.7999999999999999E-2</v>
      </c>
      <c r="AP9" s="27">
        <v>3.7999999999999999E-2</v>
      </c>
      <c r="AQ9" s="27">
        <v>3.5999999999999997E-2</v>
      </c>
      <c r="AR9" s="27">
        <v>3.5000000000000003E-2</v>
      </c>
      <c r="AS9" s="27">
        <v>3.4000000000000002E-2</v>
      </c>
      <c r="AT9" s="27">
        <v>3.2000000000000001E-2</v>
      </c>
      <c r="AU9" s="27">
        <v>3.2000000000000001E-2</v>
      </c>
      <c r="AV9" s="27">
        <v>3.3000000000000002E-2</v>
      </c>
      <c r="AW9" s="27">
        <v>3.1E-2</v>
      </c>
      <c r="AX9" s="27">
        <v>0.03</v>
      </c>
      <c r="AY9" s="27">
        <v>0.03</v>
      </c>
      <c r="AZ9" s="27">
        <v>3.2000000000000001E-2</v>
      </c>
      <c r="BA9" s="27">
        <v>3.3000000000000002E-2</v>
      </c>
      <c r="BB9" s="27">
        <v>3.1E-2</v>
      </c>
      <c r="BC9" s="27">
        <v>0.03</v>
      </c>
      <c r="BD9" s="27">
        <v>3.4000000000000002E-2</v>
      </c>
      <c r="BE9" s="27">
        <v>2.9000000000000001E-2</v>
      </c>
      <c r="BF9" s="28">
        <v>3.3000000000000002E-2</v>
      </c>
      <c r="BG9" s="28">
        <v>3.9E-2</v>
      </c>
    </row>
    <row r="10" spans="1:59" ht="13.15">
      <c r="A10" s="25" t="s">
        <v>141</v>
      </c>
      <c r="B10" s="25" t="s">
        <v>137</v>
      </c>
      <c r="C10" s="23" t="s">
        <v>138</v>
      </c>
      <c r="D10" s="26">
        <v>0</v>
      </c>
      <c r="E10" s="26" t="s">
        <v>139</v>
      </c>
      <c r="F10" s="26" t="s">
        <v>139</v>
      </c>
      <c r="G10" s="26" t="s">
        <v>139</v>
      </c>
      <c r="H10" s="26" t="s">
        <v>139</v>
      </c>
      <c r="I10" s="26">
        <v>4.9000000000000002E-2</v>
      </c>
      <c r="J10" s="26">
        <v>5.1999999999999998E-2</v>
      </c>
      <c r="K10" s="26">
        <v>5.0999999999999997E-2</v>
      </c>
      <c r="L10" s="26">
        <v>5.3999999999999999E-2</v>
      </c>
      <c r="M10" s="26">
        <v>5.1999999999999998E-2</v>
      </c>
      <c r="N10" s="26">
        <v>4.8000000000000001E-2</v>
      </c>
      <c r="O10" s="26">
        <v>5.0999999999999997E-2</v>
      </c>
      <c r="P10" s="26">
        <v>5.1999999999999998E-2</v>
      </c>
      <c r="Q10" s="26">
        <v>4.8000000000000001E-2</v>
      </c>
      <c r="R10" s="26">
        <v>4.2000000000000003E-2</v>
      </c>
      <c r="S10" s="26">
        <v>2.9000000000000001E-2</v>
      </c>
      <c r="T10" s="26">
        <v>3.2000000000000001E-2</v>
      </c>
      <c r="U10" s="26">
        <v>3.2000000000000001E-2</v>
      </c>
      <c r="V10" s="26">
        <v>3.2000000000000001E-2</v>
      </c>
      <c r="W10" s="26">
        <v>3.1E-2</v>
      </c>
      <c r="X10" s="26">
        <v>2.9000000000000001E-2</v>
      </c>
      <c r="Y10" s="26">
        <v>2.8000000000000001E-2</v>
      </c>
      <c r="Z10" s="26">
        <v>2.7E-2</v>
      </c>
      <c r="AA10" s="26">
        <v>2.5000000000000001E-2</v>
      </c>
      <c r="AB10" s="26">
        <v>3.6999999999999998E-2</v>
      </c>
      <c r="AC10" s="26">
        <v>3.6999999999999998E-2</v>
      </c>
      <c r="AD10" s="26">
        <v>3.6999999999999998E-2</v>
      </c>
      <c r="AE10" s="26">
        <v>3.6999999999999998E-2</v>
      </c>
      <c r="AF10" s="26">
        <v>3.6999999999999998E-2</v>
      </c>
      <c r="AG10" s="26">
        <v>3.6999999999999998E-2</v>
      </c>
      <c r="AH10" s="26">
        <v>4.1000000000000002E-2</v>
      </c>
      <c r="AI10" s="26">
        <v>5.2999999999999999E-2</v>
      </c>
      <c r="AJ10" s="26">
        <v>0.05</v>
      </c>
      <c r="AK10" s="26">
        <v>4.2999999999999997E-2</v>
      </c>
      <c r="AL10" s="26">
        <v>4.1000000000000002E-2</v>
      </c>
      <c r="AM10" s="26">
        <v>0.04</v>
      </c>
      <c r="AN10" s="26">
        <v>0.02</v>
      </c>
      <c r="AO10" s="26">
        <v>2.7E-2</v>
      </c>
      <c r="AP10" s="26">
        <v>2.3E-2</v>
      </c>
      <c r="AQ10" s="26">
        <v>2.5999999999999999E-2</v>
      </c>
      <c r="AR10" s="26">
        <v>0.81899999999999995</v>
      </c>
      <c r="AS10" s="26">
        <v>0.82299999999999995</v>
      </c>
      <c r="AT10" s="26">
        <v>0.80900000000000005</v>
      </c>
      <c r="AU10" s="26">
        <v>0.82599999999999996</v>
      </c>
      <c r="AV10" s="26">
        <v>0.86</v>
      </c>
      <c r="AW10" s="26">
        <v>0.85799999999999998</v>
      </c>
      <c r="AX10" s="26">
        <v>0.86499999999999999</v>
      </c>
      <c r="AY10" s="26">
        <v>0.85199999999999998</v>
      </c>
      <c r="AZ10" s="26">
        <v>0.88500000000000001</v>
      </c>
      <c r="BA10" s="26">
        <v>0.89100000000000001</v>
      </c>
      <c r="BB10" s="26">
        <v>0.876</v>
      </c>
      <c r="BC10" s="26">
        <v>0.88</v>
      </c>
      <c r="BD10" s="26">
        <v>0.871</v>
      </c>
      <c r="BE10" s="26">
        <v>0.83699999999999997</v>
      </c>
      <c r="BF10" s="28">
        <v>0.876</v>
      </c>
      <c r="BG10" s="28">
        <v>0.90800000000000003</v>
      </c>
    </row>
    <row r="11" spans="1:59" ht="13.15">
      <c r="A11" s="25" t="s">
        <v>142</v>
      </c>
      <c r="B11" s="25" t="s">
        <v>137</v>
      </c>
      <c r="C11" s="23" t="s">
        <v>138</v>
      </c>
      <c r="D11" s="27" t="s">
        <v>139</v>
      </c>
      <c r="E11" s="27" t="s">
        <v>139</v>
      </c>
      <c r="F11" s="27" t="s">
        <v>139</v>
      </c>
      <c r="G11" s="27" t="s">
        <v>139</v>
      </c>
      <c r="H11" s="27" t="s">
        <v>139</v>
      </c>
      <c r="I11" s="27" t="s">
        <v>139</v>
      </c>
      <c r="J11" s="27" t="s">
        <v>139</v>
      </c>
      <c r="K11" s="27" t="s">
        <v>139</v>
      </c>
      <c r="L11" s="27" t="s">
        <v>139</v>
      </c>
      <c r="M11" s="27" t="s">
        <v>139</v>
      </c>
      <c r="N11" s="27" t="s">
        <v>139</v>
      </c>
      <c r="O11" s="27" t="s">
        <v>139</v>
      </c>
      <c r="P11" s="27" t="s">
        <v>139</v>
      </c>
      <c r="Q11" s="27" t="s">
        <v>139</v>
      </c>
      <c r="R11" s="27" t="s">
        <v>139</v>
      </c>
      <c r="S11" s="27" t="s">
        <v>139</v>
      </c>
      <c r="T11" s="27" t="s">
        <v>139</v>
      </c>
      <c r="U11" s="27" t="s">
        <v>139</v>
      </c>
      <c r="V11" s="27" t="s">
        <v>139</v>
      </c>
      <c r="W11" s="27" t="s">
        <v>139</v>
      </c>
      <c r="X11" s="27" t="s">
        <v>139</v>
      </c>
      <c r="Y11" s="27" t="s">
        <v>139</v>
      </c>
      <c r="Z11" s="27" t="s">
        <v>139</v>
      </c>
      <c r="AA11" s="27" t="s">
        <v>139</v>
      </c>
      <c r="AB11" s="27" t="s">
        <v>139</v>
      </c>
      <c r="AC11" s="27" t="s">
        <v>139</v>
      </c>
      <c r="AD11" s="27" t="s">
        <v>139</v>
      </c>
      <c r="AE11" s="27" t="s">
        <v>139</v>
      </c>
      <c r="AF11" s="27" t="s">
        <v>139</v>
      </c>
      <c r="AG11" s="27" t="s">
        <v>139</v>
      </c>
      <c r="AH11" s="27" t="s">
        <v>139</v>
      </c>
      <c r="AI11" s="27" t="s">
        <v>139</v>
      </c>
      <c r="AJ11" s="27" t="s">
        <v>139</v>
      </c>
      <c r="AK11" s="27" t="s">
        <v>139</v>
      </c>
      <c r="AL11" s="27" t="s">
        <v>139</v>
      </c>
      <c r="AM11" s="27" t="s">
        <v>139</v>
      </c>
      <c r="AN11" s="27" t="s">
        <v>139</v>
      </c>
      <c r="AO11" s="27" t="s">
        <v>139</v>
      </c>
      <c r="AP11" s="27" t="s">
        <v>139</v>
      </c>
      <c r="AQ11" s="27" t="s">
        <v>139</v>
      </c>
      <c r="AR11" s="27" t="s">
        <v>139</v>
      </c>
      <c r="AS11" s="27" t="s">
        <v>139</v>
      </c>
      <c r="AT11" s="27" t="s">
        <v>139</v>
      </c>
      <c r="AU11" s="27" t="s">
        <v>139</v>
      </c>
      <c r="AV11" s="27" t="s">
        <v>139</v>
      </c>
      <c r="AW11" s="27" t="s">
        <v>139</v>
      </c>
      <c r="AX11" s="27" t="s">
        <v>139</v>
      </c>
      <c r="AY11" s="27" t="s">
        <v>139</v>
      </c>
      <c r="AZ11" s="27" t="s">
        <v>139</v>
      </c>
      <c r="BA11" s="27" t="s">
        <v>139</v>
      </c>
      <c r="BB11" s="27" t="s">
        <v>139</v>
      </c>
      <c r="BC11" s="27" t="s">
        <v>139</v>
      </c>
      <c r="BD11" s="27" t="s">
        <v>139</v>
      </c>
      <c r="BE11" s="27" t="s">
        <v>139</v>
      </c>
      <c r="BF11" s="27" t="s">
        <v>139</v>
      </c>
      <c r="BG11" s="27" t="s">
        <v>139</v>
      </c>
    </row>
    <row r="12" spans="1:59" ht="13.15">
      <c r="A12" s="25" t="s">
        <v>143</v>
      </c>
      <c r="B12" s="25" t="s">
        <v>137</v>
      </c>
      <c r="C12" s="23" t="s">
        <v>138</v>
      </c>
      <c r="D12" s="26" t="s">
        <v>139</v>
      </c>
      <c r="E12" s="26" t="s">
        <v>139</v>
      </c>
      <c r="F12" s="26" t="s">
        <v>139</v>
      </c>
      <c r="G12" s="26" t="s">
        <v>139</v>
      </c>
      <c r="H12" s="26" t="s">
        <v>139</v>
      </c>
      <c r="I12" s="26" t="s">
        <v>139</v>
      </c>
      <c r="J12" s="26" t="s">
        <v>139</v>
      </c>
      <c r="K12" s="26" t="s">
        <v>139</v>
      </c>
      <c r="L12" s="26" t="s">
        <v>139</v>
      </c>
      <c r="M12" s="26" t="s">
        <v>139</v>
      </c>
      <c r="N12" s="26" t="s">
        <v>139</v>
      </c>
      <c r="O12" s="26" t="s">
        <v>139</v>
      </c>
      <c r="P12" s="26" t="s">
        <v>139</v>
      </c>
      <c r="Q12" s="26" t="s">
        <v>139</v>
      </c>
      <c r="R12" s="26" t="s">
        <v>139</v>
      </c>
      <c r="S12" s="26" t="s">
        <v>139</v>
      </c>
      <c r="T12" s="26" t="s">
        <v>139</v>
      </c>
      <c r="U12" s="26" t="s">
        <v>139</v>
      </c>
      <c r="V12" s="26" t="s">
        <v>139</v>
      </c>
      <c r="W12" s="26" t="s">
        <v>139</v>
      </c>
      <c r="X12" s="26" t="s">
        <v>139</v>
      </c>
      <c r="Y12" s="26" t="s">
        <v>139</v>
      </c>
      <c r="Z12" s="26" t="s">
        <v>139</v>
      </c>
      <c r="AA12" s="26" t="s">
        <v>139</v>
      </c>
      <c r="AB12" s="26" t="s">
        <v>139</v>
      </c>
      <c r="AC12" s="26" t="s">
        <v>139</v>
      </c>
      <c r="AD12" s="26" t="s">
        <v>139</v>
      </c>
      <c r="AE12" s="26" t="s">
        <v>139</v>
      </c>
      <c r="AF12" s="26" t="s">
        <v>139</v>
      </c>
      <c r="AG12" s="26" t="s">
        <v>139</v>
      </c>
      <c r="AH12" s="26" t="s">
        <v>139</v>
      </c>
      <c r="AI12" s="26" t="s">
        <v>139</v>
      </c>
      <c r="AJ12" s="26" t="s">
        <v>139</v>
      </c>
      <c r="AK12" s="26" t="s">
        <v>139</v>
      </c>
      <c r="AL12" s="26" t="s">
        <v>139</v>
      </c>
      <c r="AM12" s="26" t="s">
        <v>139</v>
      </c>
      <c r="AN12" s="26" t="s">
        <v>139</v>
      </c>
      <c r="AO12" s="26" t="s">
        <v>139</v>
      </c>
      <c r="AP12" s="26" t="s">
        <v>139</v>
      </c>
      <c r="AQ12" s="26" t="s">
        <v>139</v>
      </c>
      <c r="AR12" s="26" t="s">
        <v>139</v>
      </c>
      <c r="AS12" s="26" t="s">
        <v>139</v>
      </c>
      <c r="AT12" s="26" t="s">
        <v>139</v>
      </c>
      <c r="AU12" s="26" t="s">
        <v>139</v>
      </c>
      <c r="AV12" s="26" t="s">
        <v>139</v>
      </c>
      <c r="AW12" s="26" t="s">
        <v>139</v>
      </c>
      <c r="AX12" s="26" t="s">
        <v>139</v>
      </c>
      <c r="AY12" s="26" t="s">
        <v>139</v>
      </c>
      <c r="AZ12" s="26" t="s">
        <v>139</v>
      </c>
      <c r="BA12" s="26" t="s">
        <v>139</v>
      </c>
      <c r="BB12" s="26" t="s">
        <v>139</v>
      </c>
      <c r="BC12" s="26" t="s">
        <v>139</v>
      </c>
      <c r="BD12" s="26" t="s">
        <v>139</v>
      </c>
      <c r="BE12" s="26" t="s">
        <v>139</v>
      </c>
      <c r="BF12" s="26" t="s">
        <v>139</v>
      </c>
      <c r="BG12" s="26" t="s">
        <v>139</v>
      </c>
    </row>
    <row r="13" spans="1:59" ht="13.15">
      <c r="A13" s="25" t="s">
        <v>144</v>
      </c>
      <c r="B13" s="25" t="s">
        <v>137</v>
      </c>
      <c r="C13" s="23" t="s">
        <v>138</v>
      </c>
      <c r="D13" s="27" t="s">
        <v>139</v>
      </c>
      <c r="E13" s="27" t="s">
        <v>139</v>
      </c>
      <c r="F13" s="27" t="s">
        <v>139</v>
      </c>
      <c r="G13" s="27" t="s">
        <v>139</v>
      </c>
      <c r="H13" s="27" t="s">
        <v>139</v>
      </c>
      <c r="I13" s="27" t="s">
        <v>139</v>
      </c>
      <c r="J13" s="27" t="s">
        <v>139</v>
      </c>
      <c r="K13" s="27" t="s">
        <v>139</v>
      </c>
      <c r="L13" s="27" t="s">
        <v>139</v>
      </c>
      <c r="M13" s="27" t="s">
        <v>139</v>
      </c>
      <c r="N13" s="27" t="s">
        <v>139</v>
      </c>
      <c r="O13" s="27" t="s">
        <v>139</v>
      </c>
      <c r="P13" s="27" t="s">
        <v>139</v>
      </c>
      <c r="Q13" s="27" t="s">
        <v>139</v>
      </c>
      <c r="R13" s="27" t="s">
        <v>139</v>
      </c>
      <c r="S13" s="27" t="s">
        <v>139</v>
      </c>
      <c r="T13" s="27" t="s">
        <v>139</v>
      </c>
      <c r="U13" s="27" t="s">
        <v>139</v>
      </c>
      <c r="V13" s="27" t="s">
        <v>139</v>
      </c>
      <c r="W13" s="27" t="s">
        <v>139</v>
      </c>
      <c r="X13" s="27" t="s">
        <v>139</v>
      </c>
      <c r="Y13" s="27" t="s">
        <v>139</v>
      </c>
      <c r="Z13" s="27" t="s">
        <v>139</v>
      </c>
      <c r="AA13" s="27" t="s">
        <v>139</v>
      </c>
      <c r="AB13" s="27" t="s">
        <v>139</v>
      </c>
      <c r="AC13" s="27">
        <v>0</v>
      </c>
      <c r="AD13" s="27">
        <v>0</v>
      </c>
      <c r="AE13" s="27">
        <v>0</v>
      </c>
      <c r="AF13" s="27">
        <v>0</v>
      </c>
      <c r="AG13" s="27">
        <v>0</v>
      </c>
      <c r="AH13" s="27">
        <v>0</v>
      </c>
      <c r="AI13" s="27">
        <v>0</v>
      </c>
      <c r="AJ13" s="27">
        <v>0</v>
      </c>
      <c r="AK13" s="27">
        <v>0</v>
      </c>
      <c r="AL13" s="27">
        <v>0</v>
      </c>
      <c r="AM13" s="27">
        <v>0</v>
      </c>
      <c r="AN13" s="27">
        <v>0</v>
      </c>
      <c r="AO13" s="27">
        <v>0</v>
      </c>
      <c r="AP13" s="27">
        <v>0</v>
      </c>
      <c r="AQ13" s="27">
        <v>0</v>
      </c>
      <c r="AR13" s="27">
        <v>0</v>
      </c>
      <c r="AS13" s="27">
        <v>0</v>
      </c>
      <c r="AT13" s="27">
        <v>0</v>
      </c>
      <c r="AU13" s="27">
        <v>0</v>
      </c>
      <c r="AV13" s="27">
        <v>0</v>
      </c>
      <c r="AW13" s="27">
        <v>0</v>
      </c>
      <c r="AX13" s="27">
        <v>0</v>
      </c>
      <c r="AY13" s="27">
        <v>0</v>
      </c>
      <c r="AZ13" s="27">
        <v>0</v>
      </c>
      <c r="BA13" s="27">
        <v>0</v>
      </c>
      <c r="BB13" s="27">
        <v>0</v>
      </c>
      <c r="BC13" s="27">
        <v>0</v>
      </c>
      <c r="BD13" s="27">
        <v>0</v>
      </c>
      <c r="BE13" s="27">
        <v>0</v>
      </c>
      <c r="BF13" s="27">
        <v>0</v>
      </c>
      <c r="BG13" s="27">
        <v>0</v>
      </c>
    </row>
    <row r="14" spans="1:59" ht="13.15">
      <c r="A14" s="25" t="s">
        <v>145</v>
      </c>
      <c r="B14" s="25" t="s">
        <v>137</v>
      </c>
      <c r="C14" s="23" t="s">
        <v>138</v>
      </c>
      <c r="D14" s="26" t="s">
        <v>139</v>
      </c>
      <c r="E14" s="26" t="s">
        <v>139</v>
      </c>
      <c r="F14" s="26" t="s">
        <v>139</v>
      </c>
      <c r="G14" s="26" t="s">
        <v>139</v>
      </c>
      <c r="H14" s="26" t="s">
        <v>139</v>
      </c>
      <c r="I14" s="26" t="s">
        <v>139</v>
      </c>
      <c r="J14" s="26" t="s">
        <v>139</v>
      </c>
      <c r="K14" s="26" t="s">
        <v>139</v>
      </c>
      <c r="L14" s="26" t="s">
        <v>139</v>
      </c>
      <c r="M14" s="26" t="s">
        <v>139</v>
      </c>
      <c r="N14" s="26" t="s">
        <v>139</v>
      </c>
      <c r="O14" s="26" t="s">
        <v>139</v>
      </c>
      <c r="P14" s="26" t="s">
        <v>139</v>
      </c>
      <c r="Q14" s="26" t="s">
        <v>139</v>
      </c>
      <c r="R14" s="26" t="s">
        <v>139</v>
      </c>
      <c r="S14" s="26" t="s">
        <v>139</v>
      </c>
      <c r="T14" s="26" t="s">
        <v>139</v>
      </c>
      <c r="U14" s="26" t="s">
        <v>139</v>
      </c>
      <c r="V14" s="26" t="s">
        <v>139</v>
      </c>
      <c r="W14" s="26" t="s">
        <v>139</v>
      </c>
      <c r="X14" s="26" t="s">
        <v>139</v>
      </c>
      <c r="Y14" s="26" t="s">
        <v>139</v>
      </c>
      <c r="Z14" s="26" t="s">
        <v>139</v>
      </c>
      <c r="AA14" s="26" t="s">
        <v>139</v>
      </c>
      <c r="AB14" s="26" t="s">
        <v>139</v>
      </c>
      <c r="AC14" s="26" t="s">
        <v>139</v>
      </c>
      <c r="AD14" s="26" t="s">
        <v>139</v>
      </c>
      <c r="AE14" s="26" t="s">
        <v>139</v>
      </c>
      <c r="AF14" s="26" t="s">
        <v>139</v>
      </c>
      <c r="AG14" s="26" t="s">
        <v>139</v>
      </c>
      <c r="AH14" s="26" t="s">
        <v>139</v>
      </c>
      <c r="AI14" s="26" t="s">
        <v>139</v>
      </c>
      <c r="AJ14" s="26" t="s">
        <v>139</v>
      </c>
      <c r="AK14" s="26" t="s">
        <v>139</v>
      </c>
      <c r="AL14" s="26" t="s">
        <v>139</v>
      </c>
      <c r="AM14" s="26" t="s">
        <v>139</v>
      </c>
      <c r="AN14" s="26" t="s">
        <v>139</v>
      </c>
      <c r="AO14" s="26" t="s">
        <v>139</v>
      </c>
      <c r="AP14" s="26" t="s">
        <v>139</v>
      </c>
      <c r="AQ14" s="26" t="s">
        <v>139</v>
      </c>
      <c r="AR14" s="26" t="s">
        <v>139</v>
      </c>
      <c r="AS14" s="26" t="s">
        <v>139</v>
      </c>
      <c r="AT14" s="26" t="s">
        <v>139</v>
      </c>
      <c r="AU14" s="26" t="s">
        <v>139</v>
      </c>
      <c r="AV14" s="26" t="s">
        <v>139</v>
      </c>
      <c r="AW14" s="26" t="s">
        <v>139</v>
      </c>
      <c r="AX14" s="26" t="s">
        <v>139</v>
      </c>
      <c r="AY14" s="26" t="s">
        <v>139</v>
      </c>
      <c r="AZ14" s="26" t="s">
        <v>139</v>
      </c>
      <c r="BA14" s="26" t="s">
        <v>139</v>
      </c>
      <c r="BB14" s="26" t="s">
        <v>139</v>
      </c>
      <c r="BC14" s="26" t="s">
        <v>139</v>
      </c>
      <c r="BD14" s="26" t="s">
        <v>139</v>
      </c>
      <c r="BE14" s="26" t="s">
        <v>139</v>
      </c>
      <c r="BF14" s="26" t="s">
        <v>139</v>
      </c>
      <c r="BG14" s="26" t="s">
        <v>139</v>
      </c>
    </row>
    <row r="15" spans="1:59" ht="13.15">
      <c r="A15" s="25" t="s">
        <v>146</v>
      </c>
      <c r="B15" s="25" t="s">
        <v>137</v>
      </c>
      <c r="C15" s="23" t="s">
        <v>138</v>
      </c>
      <c r="D15" s="27" t="s">
        <v>139</v>
      </c>
      <c r="E15" s="27" t="s">
        <v>139</v>
      </c>
      <c r="F15" s="27" t="s">
        <v>139</v>
      </c>
      <c r="G15" s="27" t="s">
        <v>139</v>
      </c>
      <c r="H15" s="27" t="s">
        <v>139</v>
      </c>
      <c r="I15" s="27" t="s">
        <v>139</v>
      </c>
      <c r="J15" s="27" t="s">
        <v>139</v>
      </c>
      <c r="K15" s="27" t="s">
        <v>139</v>
      </c>
      <c r="L15" s="27" t="s">
        <v>139</v>
      </c>
      <c r="M15" s="27" t="s">
        <v>139</v>
      </c>
      <c r="N15" s="27" t="s">
        <v>139</v>
      </c>
      <c r="O15" s="27" t="s">
        <v>139</v>
      </c>
      <c r="P15" s="27" t="s">
        <v>139</v>
      </c>
      <c r="Q15" s="27" t="s">
        <v>139</v>
      </c>
      <c r="R15" s="27" t="s">
        <v>139</v>
      </c>
      <c r="S15" s="27" t="s">
        <v>139</v>
      </c>
      <c r="T15" s="27" t="s">
        <v>139</v>
      </c>
      <c r="U15" s="27" t="s">
        <v>139</v>
      </c>
      <c r="V15" s="27" t="s">
        <v>139</v>
      </c>
      <c r="W15" s="27" t="s">
        <v>139</v>
      </c>
      <c r="X15" s="27" t="s">
        <v>139</v>
      </c>
      <c r="Y15" s="27" t="s">
        <v>139</v>
      </c>
      <c r="Z15" s="27" t="s">
        <v>139</v>
      </c>
      <c r="AA15" s="27" t="s">
        <v>139</v>
      </c>
      <c r="AB15" s="27" t="s">
        <v>139</v>
      </c>
      <c r="AC15" s="27" t="s">
        <v>139</v>
      </c>
      <c r="AD15" s="27" t="s">
        <v>139</v>
      </c>
      <c r="AE15" s="27" t="s">
        <v>139</v>
      </c>
      <c r="AF15" s="27">
        <v>5.2999999999999999E-2</v>
      </c>
      <c r="AG15" s="27">
        <v>0.27600000000000002</v>
      </c>
      <c r="AH15" s="27">
        <v>6.0999999999999999E-2</v>
      </c>
      <c r="AI15" s="27">
        <v>0.06</v>
      </c>
      <c r="AJ15" s="27">
        <v>5.6000000000000001E-2</v>
      </c>
      <c r="AK15" s="27">
        <v>5.8999999999999997E-2</v>
      </c>
      <c r="AL15" s="27">
        <v>0.06</v>
      </c>
      <c r="AM15" s="27">
        <v>6.0999999999999999E-2</v>
      </c>
      <c r="AN15" s="27">
        <v>5.8999999999999997E-2</v>
      </c>
      <c r="AO15" s="27">
        <v>5.8000000000000003E-2</v>
      </c>
      <c r="AP15" s="27">
        <v>6.2E-2</v>
      </c>
      <c r="AQ15" s="27">
        <v>0.06</v>
      </c>
      <c r="AR15" s="27">
        <v>6.4000000000000001E-2</v>
      </c>
      <c r="AS15" s="27">
        <v>6.0999999999999999E-2</v>
      </c>
      <c r="AT15" s="27">
        <v>5.8000000000000003E-2</v>
      </c>
      <c r="AU15" s="27">
        <v>5.8000000000000003E-2</v>
      </c>
      <c r="AV15" s="27">
        <v>7.3999999999999996E-2</v>
      </c>
      <c r="AW15" s="27">
        <v>0.108</v>
      </c>
      <c r="AX15" s="27">
        <v>0.107</v>
      </c>
      <c r="AY15" s="27">
        <v>0.11799999999999999</v>
      </c>
      <c r="AZ15" s="27">
        <v>0.13</v>
      </c>
      <c r="BA15" s="27">
        <v>0.11799999999999999</v>
      </c>
      <c r="BB15" s="27">
        <v>0.11700000000000001</v>
      </c>
      <c r="BC15" s="27">
        <v>0.11600000000000001</v>
      </c>
      <c r="BD15" s="27">
        <v>0.111</v>
      </c>
      <c r="BE15" s="27">
        <v>0.107</v>
      </c>
      <c r="BF15" s="28">
        <v>0.10100000000000001</v>
      </c>
      <c r="BG15" s="28">
        <v>0.107</v>
      </c>
    </row>
    <row r="16" spans="1:59" ht="13.15">
      <c r="A16" s="25" t="s">
        <v>147</v>
      </c>
      <c r="B16" s="25" t="s">
        <v>137</v>
      </c>
      <c r="C16" s="23" t="s">
        <v>138</v>
      </c>
      <c r="D16" s="26" t="s">
        <v>139</v>
      </c>
      <c r="E16" s="26" t="s">
        <v>139</v>
      </c>
      <c r="F16" s="26" t="s">
        <v>139</v>
      </c>
      <c r="G16" s="26" t="s">
        <v>139</v>
      </c>
      <c r="H16" s="26" t="s">
        <v>139</v>
      </c>
      <c r="I16" s="26" t="s">
        <v>139</v>
      </c>
      <c r="J16" s="26" t="s">
        <v>139</v>
      </c>
      <c r="K16" s="26" t="s">
        <v>139</v>
      </c>
      <c r="L16" s="26" t="s">
        <v>139</v>
      </c>
      <c r="M16" s="26" t="s">
        <v>139</v>
      </c>
      <c r="N16" s="26" t="s">
        <v>139</v>
      </c>
      <c r="O16" s="26" t="s">
        <v>139</v>
      </c>
      <c r="P16" s="26" t="s">
        <v>139</v>
      </c>
      <c r="Q16" s="26" t="s">
        <v>139</v>
      </c>
      <c r="R16" s="26" t="s">
        <v>139</v>
      </c>
      <c r="S16" s="26" t="s">
        <v>139</v>
      </c>
      <c r="T16" s="26" t="s">
        <v>139</v>
      </c>
      <c r="U16" s="26" t="s">
        <v>139</v>
      </c>
      <c r="V16" s="26" t="s">
        <v>139</v>
      </c>
      <c r="W16" s="26" t="s">
        <v>139</v>
      </c>
      <c r="X16" s="26" t="s">
        <v>139</v>
      </c>
      <c r="Y16" s="26" t="s">
        <v>139</v>
      </c>
      <c r="Z16" s="26" t="s">
        <v>139</v>
      </c>
      <c r="AA16" s="26" t="s">
        <v>139</v>
      </c>
      <c r="AB16" s="26" t="s">
        <v>139</v>
      </c>
      <c r="AC16" s="26" t="s">
        <v>139</v>
      </c>
      <c r="AD16" s="26" t="s">
        <v>139</v>
      </c>
      <c r="AE16" s="26" t="s">
        <v>139</v>
      </c>
      <c r="AF16" s="26" t="s">
        <v>139</v>
      </c>
      <c r="AG16" s="26" t="s">
        <v>139</v>
      </c>
      <c r="AH16" s="26" t="s">
        <v>139</v>
      </c>
      <c r="AI16" s="26" t="s">
        <v>139</v>
      </c>
      <c r="AJ16" s="26" t="s">
        <v>139</v>
      </c>
      <c r="AK16" s="26" t="s">
        <v>139</v>
      </c>
      <c r="AL16" s="26" t="s">
        <v>139</v>
      </c>
      <c r="AM16" s="26" t="s">
        <v>139</v>
      </c>
      <c r="AN16" s="26" t="s">
        <v>139</v>
      </c>
      <c r="AO16" s="26" t="s">
        <v>139</v>
      </c>
      <c r="AP16" s="26" t="s">
        <v>139</v>
      </c>
      <c r="AQ16" s="26" t="s">
        <v>139</v>
      </c>
      <c r="AR16" s="26" t="s">
        <v>139</v>
      </c>
      <c r="AS16" s="26" t="s">
        <v>139</v>
      </c>
      <c r="AT16" s="26" t="s">
        <v>139</v>
      </c>
      <c r="AU16" s="26" t="s">
        <v>139</v>
      </c>
      <c r="AV16" s="26" t="s">
        <v>139</v>
      </c>
      <c r="AW16" s="26" t="s">
        <v>139</v>
      </c>
      <c r="AX16" s="26" t="s">
        <v>139</v>
      </c>
      <c r="AY16" s="26" t="s">
        <v>139</v>
      </c>
      <c r="AZ16" s="26" t="s">
        <v>139</v>
      </c>
      <c r="BA16" s="26" t="s">
        <v>139</v>
      </c>
      <c r="BB16" s="26" t="s">
        <v>139</v>
      </c>
      <c r="BC16" s="26" t="s">
        <v>139</v>
      </c>
      <c r="BD16" s="26" t="s">
        <v>139</v>
      </c>
      <c r="BE16" s="26" t="s">
        <v>139</v>
      </c>
      <c r="BF16" s="26" t="s">
        <v>139</v>
      </c>
      <c r="BG16" s="26" t="s">
        <v>139</v>
      </c>
    </row>
    <row r="17" spans="1:59" ht="13.15">
      <c r="A17" s="25" t="s">
        <v>148</v>
      </c>
      <c r="B17" s="25" t="s">
        <v>137</v>
      </c>
      <c r="C17" s="23" t="s">
        <v>138</v>
      </c>
      <c r="D17" s="27" t="s">
        <v>139</v>
      </c>
      <c r="E17" s="27" t="s">
        <v>139</v>
      </c>
      <c r="F17" s="27" t="s">
        <v>139</v>
      </c>
      <c r="G17" s="27" t="s">
        <v>139</v>
      </c>
      <c r="H17" s="27" t="s">
        <v>139</v>
      </c>
      <c r="I17" s="27" t="s">
        <v>139</v>
      </c>
      <c r="J17" s="27" t="s">
        <v>139</v>
      </c>
      <c r="K17" s="27" t="s">
        <v>139</v>
      </c>
      <c r="L17" s="27" t="s">
        <v>139</v>
      </c>
      <c r="M17" s="27" t="s">
        <v>139</v>
      </c>
      <c r="N17" s="27" t="s">
        <v>139</v>
      </c>
      <c r="O17" s="27" t="s">
        <v>139</v>
      </c>
      <c r="P17" s="27" t="s">
        <v>139</v>
      </c>
      <c r="Q17" s="27" t="s">
        <v>139</v>
      </c>
      <c r="R17" s="27" t="s">
        <v>139</v>
      </c>
      <c r="S17" s="27" t="s">
        <v>139</v>
      </c>
      <c r="T17" s="27" t="s">
        <v>139</v>
      </c>
      <c r="U17" s="27" t="s">
        <v>139</v>
      </c>
      <c r="V17" s="27" t="s">
        <v>139</v>
      </c>
      <c r="W17" s="27" t="s">
        <v>139</v>
      </c>
      <c r="X17" s="27" t="s">
        <v>139</v>
      </c>
      <c r="Y17" s="27" t="s">
        <v>139</v>
      </c>
      <c r="Z17" s="27" t="s">
        <v>139</v>
      </c>
      <c r="AA17" s="27" t="s">
        <v>139</v>
      </c>
      <c r="AB17" s="27" t="s">
        <v>139</v>
      </c>
      <c r="AC17" s="27" t="s">
        <v>139</v>
      </c>
      <c r="AD17" s="27" t="s">
        <v>139</v>
      </c>
      <c r="AE17" s="27" t="s">
        <v>139</v>
      </c>
      <c r="AF17" s="27" t="s">
        <v>139</v>
      </c>
      <c r="AG17" s="27" t="s">
        <v>139</v>
      </c>
      <c r="AH17" s="27" t="s">
        <v>139</v>
      </c>
      <c r="AI17" s="27" t="s">
        <v>139</v>
      </c>
      <c r="AJ17" s="27" t="s">
        <v>139</v>
      </c>
      <c r="AK17" s="27" t="s">
        <v>139</v>
      </c>
      <c r="AL17" s="27" t="s">
        <v>139</v>
      </c>
      <c r="AM17" s="27" t="s">
        <v>139</v>
      </c>
      <c r="AN17" s="27" t="s">
        <v>139</v>
      </c>
      <c r="AO17" s="27" t="s">
        <v>139</v>
      </c>
      <c r="AP17" s="27" t="s">
        <v>139</v>
      </c>
      <c r="AQ17" s="27" t="s">
        <v>139</v>
      </c>
      <c r="AR17" s="27" t="s">
        <v>139</v>
      </c>
      <c r="AS17" s="27" t="s">
        <v>139</v>
      </c>
      <c r="AT17" s="27" t="s">
        <v>139</v>
      </c>
      <c r="AU17" s="27" t="s">
        <v>139</v>
      </c>
      <c r="AV17" s="27" t="s">
        <v>139</v>
      </c>
      <c r="AW17" s="27" t="s">
        <v>139</v>
      </c>
      <c r="AX17" s="27" t="s">
        <v>139</v>
      </c>
      <c r="AY17" s="27" t="s">
        <v>139</v>
      </c>
      <c r="AZ17" s="27" t="s">
        <v>139</v>
      </c>
      <c r="BA17" s="27" t="s">
        <v>139</v>
      </c>
      <c r="BB17" s="27" t="s">
        <v>139</v>
      </c>
      <c r="BC17" s="27" t="s">
        <v>139</v>
      </c>
      <c r="BD17" s="27" t="s">
        <v>139</v>
      </c>
      <c r="BE17" s="27" t="s">
        <v>139</v>
      </c>
      <c r="BF17" s="27" t="s">
        <v>139</v>
      </c>
      <c r="BG17" s="27" t="s">
        <v>139</v>
      </c>
    </row>
    <row r="18" spans="1:59" ht="13.15">
      <c r="A18" s="25" t="s">
        <v>149</v>
      </c>
      <c r="B18" s="25" t="s">
        <v>137</v>
      </c>
      <c r="C18" s="23" t="s">
        <v>138</v>
      </c>
      <c r="D18" s="26" t="s">
        <v>139</v>
      </c>
      <c r="E18" s="26" t="s">
        <v>139</v>
      </c>
      <c r="F18" s="26" t="s">
        <v>139</v>
      </c>
      <c r="G18" s="26" t="s">
        <v>139</v>
      </c>
      <c r="H18" s="26" t="s">
        <v>139</v>
      </c>
      <c r="I18" s="26" t="s">
        <v>139</v>
      </c>
      <c r="J18" s="26" t="s">
        <v>139</v>
      </c>
      <c r="K18" s="26" t="s">
        <v>139</v>
      </c>
      <c r="L18" s="26" t="s">
        <v>139</v>
      </c>
      <c r="M18" s="26" t="s">
        <v>139</v>
      </c>
      <c r="N18" s="26" t="s">
        <v>139</v>
      </c>
      <c r="O18" s="26" t="s">
        <v>139</v>
      </c>
      <c r="P18" s="26" t="s">
        <v>139</v>
      </c>
      <c r="Q18" s="26" t="s">
        <v>139</v>
      </c>
      <c r="R18" s="26" t="s">
        <v>139</v>
      </c>
      <c r="S18" s="26" t="s">
        <v>139</v>
      </c>
      <c r="T18" s="26">
        <v>2.1000000000000001E-2</v>
      </c>
      <c r="U18" s="26">
        <v>4.4999999999999998E-2</v>
      </c>
      <c r="V18" s="26">
        <v>4.5999999999999999E-2</v>
      </c>
      <c r="W18" s="26">
        <v>4.8000000000000001E-2</v>
      </c>
      <c r="X18" s="26">
        <v>5.8999999999999997E-2</v>
      </c>
      <c r="Y18" s="26">
        <v>6.6000000000000003E-2</v>
      </c>
      <c r="Z18" s="26">
        <v>6.5000000000000002E-2</v>
      </c>
      <c r="AA18" s="26">
        <v>0.05</v>
      </c>
      <c r="AB18" s="26">
        <v>4.7E-2</v>
      </c>
      <c r="AC18" s="26">
        <v>5.0999999999999997E-2</v>
      </c>
      <c r="AD18" s="26">
        <v>5.8000000000000003E-2</v>
      </c>
      <c r="AE18" s="26">
        <v>6.5000000000000002E-2</v>
      </c>
      <c r="AF18" s="26">
        <v>0.21</v>
      </c>
      <c r="AG18" s="26">
        <v>0.23400000000000001</v>
      </c>
      <c r="AH18" s="26">
        <v>0.215</v>
      </c>
      <c r="AI18" s="26">
        <v>0.20399999999999999</v>
      </c>
      <c r="AJ18" s="26">
        <v>0.19</v>
      </c>
      <c r="AK18" s="26">
        <v>0.183</v>
      </c>
      <c r="AL18" s="26">
        <v>0.19700000000000001</v>
      </c>
      <c r="AM18" s="26">
        <v>0.2</v>
      </c>
      <c r="AN18" s="26">
        <v>0.20100000000000001</v>
      </c>
      <c r="AO18" s="26">
        <v>0.20699999999999999</v>
      </c>
      <c r="AP18" s="26">
        <v>0.21099999999999999</v>
      </c>
      <c r="AQ18" s="26">
        <v>0.20699999999999999</v>
      </c>
      <c r="AR18" s="26">
        <v>0.215</v>
      </c>
      <c r="AS18" s="26">
        <v>0.219</v>
      </c>
      <c r="AT18" s="26">
        <v>0.216</v>
      </c>
      <c r="AU18" s="26">
        <v>0.22500000000000001</v>
      </c>
      <c r="AV18" s="26">
        <v>0.254</v>
      </c>
      <c r="AW18" s="26">
        <v>0.30599999999999999</v>
      </c>
      <c r="AX18" s="26">
        <v>0.29899999999999999</v>
      </c>
      <c r="AY18" s="26">
        <v>0.312</v>
      </c>
      <c r="AZ18" s="26">
        <v>0.30499999999999999</v>
      </c>
      <c r="BA18" s="26">
        <v>0.33400000000000002</v>
      </c>
      <c r="BB18" s="26">
        <v>0.34699999999999998</v>
      </c>
      <c r="BC18" s="26">
        <v>0.35099999999999998</v>
      </c>
      <c r="BD18" s="26">
        <v>0.35799999999999998</v>
      </c>
      <c r="BE18" s="26">
        <v>0.35699999999999998</v>
      </c>
      <c r="BF18" s="28">
        <v>0.35799999999999998</v>
      </c>
      <c r="BG18" s="28">
        <v>0.379</v>
      </c>
    </row>
    <row r="19" spans="1:59" ht="13.15">
      <c r="A19" s="25" t="s">
        <v>150</v>
      </c>
      <c r="B19" s="25" t="s">
        <v>137</v>
      </c>
      <c r="C19" s="23" t="s">
        <v>138</v>
      </c>
      <c r="D19" s="27">
        <v>0.25900000000000001</v>
      </c>
      <c r="E19" s="27">
        <v>0.27400000000000002</v>
      </c>
      <c r="F19" s="27">
        <v>0.317</v>
      </c>
      <c r="G19" s="27">
        <v>0.28999999999999998</v>
      </c>
      <c r="H19" s="27">
        <v>0.29399999999999998</v>
      </c>
      <c r="I19" s="27">
        <v>0.76700000000000002</v>
      </c>
      <c r="J19" s="27">
        <v>0.71099999999999997</v>
      </c>
      <c r="K19" s="27">
        <v>0.7</v>
      </c>
      <c r="L19" s="27">
        <v>1.0149999999999999</v>
      </c>
      <c r="M19" s="27">
        <v>0.26400000000000001</v>
      </c>
      <c r="N19" s="27">
        <v>0.94899999999999995</v>
      </c>
      <c r="O19" s="27">
        <v>1.022</v>
      </c>
      <c r="P19" s="27">
        <v>0.94799999999999995</v>
      </c>
      <c r="Q19" s="27">
        <v>0.95299999999999996</v>
      </c>
      <c r="R19" s="27">
        <v>0.95099999999999996</v>
      </c>
      <c r="S19" s="27">
        <v>0.98599999999999999</v>
      </c>
      <c r="T19" s="27">
        <v>0.98699999999999999</v>
      </c>
      <c r="U19" s="27">
        <v>0.97199999999999998</v>
      </c>
      <c r="V19" s="27">
        <v>1.046</v>
      </c>
      <c r="W19" s="27">
        <v>1.141</v>
      </c>
      <c r="X19" s="27">
        <v>1.175</v>
      </c>
      <c r="Y19" s="27">
        <v>1.181</v>
      </c>
      <c r="Z19" s="27">
        <v>1.1850000000000001</v>
      </c>
      <c r="AA19" s="27">
        <v>1.1619999999999999</v>
      </c>
      <c r="AB19" s="27">
        <v>1.131</v>
      </c>
      <c r="AC19" s="27">
        <v>1.091</v>
      </c>
      <c r="AD19" s="27">
        <v>1.117</v>
      </c>
      <c r="AE19" s="27">
        <v>1.214</v>
      </c>
      <c r="AF19" s="27">
        <v>1.3220000000000001</v>
      </c>
      <c r="AG19" s="27">
        <v>1.389</v>
      </c>
      <c r="AH19" s="27">
        <v>1.423</v>
      </c>
      <c r="AI19" s="27">
        <v>1.5069999999999999</v>
      </c>
      <c r="AJ19" s="27">
        <v>1.5269999999999999</v>
      </c>
      <c r="AK19" s="27">
        <v>1.512</v>
      </c>
      <c r="AL19" s="27">
        <v>1.512</v>
      </c>
      <c r="AM19" s="27">
        <v>1.365</v>
      </c>
      <c r="AN19" s="27">
        <v>1.3660000000000001</v>
      </c>
      <c r="AO19" s="27">
        <v>1.41</v>
      </c>
      <c r="AP19" s="27">
        <v>1.4530000000000001</v>
      </c>
      <c r="AQ19" s="27">
        <v>1.516</v>
      </c>
      <c r="AR19" s="27">
        <v>1.5720000000000001</v>
      </c>
      <c r="AS19" s="27">
        <v>1.5840000000000001</v>
      </c>
      <c r="AT19" s="27">
        <v>1.575</v>
      </c>
      <c r="AU19" s="27">
        <v>1.605</v>
      </c>
      <c r="AV19" s="27">
        <v>1.7849999999999999</v>
      </c>
      <c r="AW19" s="27">
        <v>1.8280000000000001</v>
      </c>
      <c r="AX19" s="27">
        <v>1.851</v>
      </c>
      <c r="AY19" s="27">
        <v>1.913</v>
      </c>
      <c r="AZ19" s="27">
        <v>1.9750000000000001</v>
      </c>
      <c r="BA19" s="27">
        <v>1.9730000000000001</v>
      </c>
      <c r="BB19" s="27">
        <v>1.9950000000000001</v>
      </c>
      <c r="BC19" s="27">
        <v>2.024</v>
      </c>
      <c r="BD19" s="27">
        <v>2.016</v>
      </c>
      <c r="BE19" s="27">
        <v>1.887</v>
      </c>
      <c r="BF19" s="28">
        <v>1.7330000000000001</v>
      </c>
      <c r="BG19" s="28">
        <v>1.7030000000000001</v>
      </c>
    </row>
    <row r="20" spans="1:59" ht="13.15">
      <c r="A20" s="29" t="s">
        <v>151</v>
      </c>
      <c r="B20" s="25" t="s">
        <v>137</v>
      </c>
      <c r="C20" s="23" t="s">
        <v>138</v>
      </c>
      <c r="D20" s="26">
        <v>0.27400000000000002</v>
      </c>
      <c r="E20" s="26">
        <v>0.27300000000000002</v>
      </c>
      <c r="F20" s="26">
        <v>0.28699999999999998</v>
      </c>
      <c r="G20" s="26">
        <v>0.27600000000000002</v>
      </c>
      <c r="H20" s="26">
        <v>0.25800000000000001</v>
      </c>
      <c r="I20" s="26">
        <v>0.224</v>
      </c>
      <c r="J20" s="26">
        <v>0.21099999999999999</v>
      </c>
      <c r="K20" s="26">
        <v>0.21099999999999999</v>
      </c>
      <c r="L20" s="26">
        <v>0.20300000000000001</v>
      </c>
      <c r="M20" s="26">
        <v>0.20499999999999999</v>
      </c>
      <c r="N20" s="26">
        <v>0.23100000000000001</v>
      </c>
      <c r="O20" s="26">
        <v>0.20499999999999999</v>
      </c>
      <c r="P20" s="26">
        <v>0.17</v>
      </c>
      <c r="Q20" s="26">
        <v>0.16500000000000001</v>
      </c>
      <c r="R20" s="26">
        <v>0.158</v>
      </c>
      <c r="S20" s="26">
        <v>0.151</v>
      </c>
      <c r="T20" s="26">
        <v>0.14899999999999999</v>
      </c>
      <c r="U20" s="26">
        <v>0.15</v>
      </c>
      <c r="V20" s="26">
        <v>0.154</v>
      </c>
      <c r="W20" s="26">
        <v>0.154</v>
      </c>
      <c r="X20" s="26">
        <v>0.153</v>
      </c>
      <c r="Y20" s="26">
        <v>0.151</v>
      </c>
      <c r="Z20" s="26">
        <v>0.152</v>
      </c>
      <c r="AA20" s="26">
        <v>0.15</v>
      </c>
      <c r="AB20" s="26">
        <v>0.14499999999999999</v>
      </c>
      <c r="AC20" s="26">
        <v>0.13700000000000001</v>
      </c>
      <c r="AD20" s="26">
        <v>0.128</v>
      </c>
      <c r="AE20" s="26">
        <v>0.13</v>
      </c>
      <c r="AF20" s="26">
        <v>0.13600000000000001</v>
      </c>
      <c r="AG20" s="26">
        <v>0.14199999999999999</v>
      </c>
      <c r="AH20" s="26">
        <v>0.14799999999999999</v>
      </c>
      <c r="AI20" s="26">
        <v>0.156</v>
      </c>
      <c r="AJ20" s="26">
        <v>0.16200000000000001</v>
      </c>
      <c r="AK20" s="26">
        <v>0.16500000000000001</v>
      </c>
      <c r="AL20" s="26">
        <v>0.16800000000000001</v>
      </c>
      <c r="AM20" s="26">
        <v>0.16800000000000001</v>
      </c>
      <c r="AN20" s="26">
        <v>0.16700000000000001</v>
      </c>
      <c r="AO20" s="26">
        <v>0.16900000000000001</v>
      </c>
      <c r="AP20" s="26">
        <v>0.17499999999999999</v>
      </c>
      <c r="AQ20" s="26">
        <v>0.17599999999999999</v>
      </c>
      <c r="AR20" s="26">
        <v>0.17899999999999999</v>
      </c>
      <c r="AS20" s="26">
        <v>0.17399999999999999</v>
      </c>
      <c r="AT20" s="26">
        <v>0.17100000000000001</v>
      </c>
      <c r="AU20" s="26">
        <v>0.17</v>
      </c>
      <c r="AV20" s="26">
        <v>0.17899999999999999</v>
      </c>
      <c r="AW20" s="26">
        <v>0.17599999999999999</v>
      </c>
      <c r="AX20" s="26">
        <v>0.17299999999999999</v>
      </c>
      <c r="AY20" s="26">
        <v>0.17499999999999999</v>
      </c>
      <c r="AZ20" s="26">
        <v>0.17599999999999999</v>
      </c>
      <c r="BA20" s="26">
        <v>0.17299999999999999</v>
      </c>
      <c r="BB20" s="26">
        <v>0.17499999999999999</v>
      </c>
      <c r="BC20" s="26">
        <v>0.17399999999999999</v>
      </c>
      <c r="BD20" s="26">
        <v>0.17100000000000001</v>
      </c>
      <c r="BE20" s="26">
        <v>0.16900000000000001</v>
      </c>
      <c r="BF20" s="28">
        <v>0.16600000000000001</v>
      </c>
      <c r="BG20" s="28">
        <v>0.17399999999999999</v>
      </c>
    </row>
    <row r="21" spans="1:59" ht="13.15">
      <c r="A21" s="25" t="s">
        <v>152</v>
      </c>
      <c r="B21" s="25" t="s">
        <v>137</v>
      </c>
      <c r="C21" s="23" t="s">
        <v>138</v>
      </c>
      <c r="D21" s="27">
        <v>0</v>
      </c>
      <c r="E21" s="27">
        <v>0</v>
      </c>
      <c r="F21" s="27">
        <v>0</v>
      </c>
      <c r="G21" s="27">
        <v>0</v>
      </c>
      <c r="H21" s="27">
        <v>0</v>
      </c>
      <c r="I21" s="27">
        <v>0</v>
      </c>
      <c r="J21" s="27">
        <v>0</v>
      </c>
      <c r="K21" s="27">
        <v>0</v>
      </c>
      <c r="L21" s="27">
        <v>0</v>
      </c>
      <c r="M21" s="27">
        <v>0</v>
      </c>
      <c r="N21" s="27">
        <v>0</v>
      </c>
      <c r="O21" s="27">
        <v>0</v>
      </c>
      <c r="P21" s="27">
        <v>0</v>
      </c>
      <c r="Q21" s="27">
        <v>0</v>
      </c>
      <c r="R21" s="27">
        <v>5.2999999999999999E-2</v>
      </c>
      <c r="S21" s="27">
        <v>4.9000000000000002E-2</v>
      </c>
      <c r="T21" s="27">
        <v>0.02</v>
      </c>
      <c r="U21" s="27">
        <v>7.3999999999999996E-2</v>
      </c>
      <c r="V21" s="27">
        <v>6.2E-2</v>
      </c>
      <c r="W21" s="27">
        <v>4.2999999999999997E-2</v>
      </c>
      <c r="X21" s="27">
        <v>0.04</v>
      </c>
      <c r="Y21" s="27">
        <v>3.6999999999999998E-2</v>
      </c>
      <c r="Z21" s="27">
        <v>3.5999999999999997E-2</v>
      </c>
      <c r="AA21" s="27">
        <v>3.1E-2</v>
      </c>
      <c r="AB21" s="27">
        <v>3.5999999999999997E-2</v>
      </c>
      <c r="AC21" s="27">
        <v>4.9000000000000002E-2</v>
      </c>
      <c r="AD21" s="27">
        <v>5.2999999999999999E-2</v>
      </c>
      <c r="AE21" s="27">
        <v>6.3E-2</v>
      </c>
      <c r="AF21" s="27">
        <v>0.04</v>
      </c>
      <c r="AG21" s="27">
        <v>2.1999999999999999E-2</v>
      </c>
      <c r="AH21" s="27" t="s">
        <v>139</v>
      </c>
      <c r="AI21" s="27" t="s">
        <v>139</v>
      </c>
      <c r="AJ21" s="27" t="s">
        <v>139</v>
      </c>
      <c r="AK21" s="27" t="s">
        <v>139</v>
      </c>
      <c r="AL21" s="27" t="s">
        <v>139</v>
      </c>
      <c r="AM21" s="27" t="s">
        <v>139</v>
      </c>
      <c r="AN21" s="27" t="s">
        <v>139</v>
      </c>
      <c r="AO21" s="27" t="s">
        <v>139</v>
      </c>
      <c r="AP21" s="27" t="s">
        <v>139</v>
      </c>
      <c r="AQ21" s="27" t="s">
        <v>139</v>
      </c>
      <c r="AR21" s="27" t="s">
        <v>139</v>
      </c>
      <c r="AS21" s="27" t="s">
        <v>139</v>
      </c>
      <c r="AT21" s="27" t="s">
        <v>139</v>
      </c>
      <c r="AU21" s="27" t="s">
        <v>139</v>
      </c>
      <c r="AV21" s="27" t="s">
        <v>139</v>
      </c>
      <c r="AW21" s="27" t="s">
        <v>139</v>
      </c>
      <c r="AX21" s="27" t="s">
        <v>139</v>
      </c>
      <c r="AY21" s="27" t="s">
        <v>139</v>
      </c>
      <c r="AZ21" s="27" t="s">
        <v>139</v>
      </c>
      <c r="BA21" s="27" t="s">
        <v>139</v>
      </c>
      <c r="BB21" s="27" t="s">
        <v>139</v>
      </c>
      <c r="BC21" s="27" t="s">
        <v>139</v>
      </c>
      <c r="BD21" s="27" t="s">
        <v>139</v>
      </c>
      <c r="BE21" s="27" t="s">
        <v>139</v>
      </c>
      <c r="BF21" s="27" t="s">
        <v>139</v>
      </c>
      <c r="BG21" s="27" t="s">
        <v>139</v>
      </c>
    </row>
    <row r="22" spans="1:59" ht="13.15">
      <c r="A22" s="25" t="s">
        <v>153</v>
      </c>
      <c r="B22" s="25" t="s">
        <v>137</v>
      </c>
      <c r="C22" s="23" t="s">
        <v>138</v>
      </c>
      <c r="D22" s="26" t="s">
        <v>139</v>
      </c>
      <c r="E22" s="26" t="s">
        <v>139</v>
      </c>
      <c r="F22" s="26" t="s">
        <v>139</v>
      </c>
      <c r="G22" s="26" t="s">
        <v>139</v>
      </c>
      <c r="H22" s="26" t="s">
        <v>139</v>
      </c>
      <c r="I22" s="26" t="s">
        <v>139</v>
      </c>
      <c r="J22" s="26" t="s">
        <v>139</v>
      </c>
      <c r="K22" s="26" t="s">
        <v>139</v>
      </c>
      <c r="L22" s="26" t="s">
        <v>139</v>
      </c>
      <c r="M22" s="26" t="s">
        <v>139</v>
      </c>
      <c r="N22" s="26" t="s">
        <v>139</v>
      </c>
      <c r="O22" s="26" t="s">
        <v>139</v>
      </c>
      <c r="P22" s="26" t="s">
        <v>139</v>
      </c>
      <c r="Q22" s="26" t="s">
        <v>139</v>
      </c>
      <c r="R22" s="26" t="s">
        <v>139</v>
      </c>
      <c r="S22" s="26" t="s">
        <v>139</v>
      </c>
      <c r="T22" s="26" t="s">
        <v>139</v>
      </c>
      <c r="U22" s="26" t="s">
        <v>139</v>
      </c>
      <c r="V22" s="26" t="s">
        <v>139</v>
      </c>
      <c r="W22" s="26" t="s">
        <v>139</v>
      </c>
      <c r="X22" s="26" t="s">
        <v>139</v>
      </c>
      <c r="Y22" s="26" t="s">
        <v>139</v>
      </c>
      <c r="Z22" s="26" t="s">
        <v>139</v>
      </c>
      <c r="AA22" s="26" t="s">
        <v>139</v>
      </c>
      <c r="AB22" s="26" t="s">
        <v>139</v>
      </c>
      <c r="AC22" s="26" t="s">
        <v>139</v>
      </c>
      <c r="AD22" s="26" t="s">
        <v>139</v>
      </c>
      <c r="AE22" s="26" t="s">
        <v>139</v>
      </c>
      <c r="AF22" s="26" t="s">
        <v>139</v>
      </c>
      <c r="AG22" s="26" t="s">
        <v>139</v>
      </c>
      <c r="AH22" s="26" t="s">
        <v>139</v>
      </c>
      <c r="AI22" s="26" t="s">
        <v>139</v>
      </c>
      <c r="AJ22" s="26" t="s">
        <v>139</v>
      </c>
      <c r="AK22" s="26" t="s">
        <v>139</v>
      </c>
      <c r="AL22" s="26" t="s">
        <v>139</v>
      </c>
      <c r="AM22" s="26" t="s">
        <v>139</v>
      </c>
      <c r="AN22" s="26" t="s">
        <v>139</v>
      </c>
      <c r="AO22" s="26" t="s">
        <v>139</v>
      </c>
      <c r="AP22" s="26" t="s">
        <v>139</v>
      </c>
      <c r="AQ22" s="26" t="s">
        <v>139</v>
      </c>
      <c r="AR22" s="26" t="s">
        <v>139</v>
      </c>
      <c r="AS22" s="26" t="s">
        <v>139</v>
      </c>
      <c r="AT22" s="26" t="s">
        <v>139</v>
      </c>
      <c r="AU22" s="26" t="s">
        <v>139</v>
      </c>
      <c r="AV22" s="26" t="s">
        <v>139</v>
      </c>
      <c r="AW22" s="26" t="s">
        <v>139</v>
      </c>
      <c r="AX22" s="26" t="s">
        <v>139</v>
      </c>
      <c r="AY22" s="26" t="s">
        <v>139</v>
      </c>
      <c r="AZ22" s="26" t="s">
        <v>139</v>
      </c>
      <c r="BA22" s="26" t="s">
        <v>139</v>
      </c>
      <c r="BB22" s="26" t="s">
        <v>139</v>
      </c>
      <c r="BC22" s="26" t="s">
        <v>139</v>
      </c>
      <c r="BD22" s="26" t="s">
        <v>139</v>
      </c>
      <c r="BE22" s="26" t="s">
        <v>139</v>
      </c>
      <c r="BF22" s="26" t="s">
        <v>139</v>
      </c>
      <c r="BG22" s="26" t="s">
        <v>139</v>
      </c>
    </row>
    <row r="23" spans="1:59" ht="13.15">
      <c r="A23" s="25" t="s">
        <v>154</v>
      </c>
      <c r="B23" s="25" t="s">
        <v>137</v>
      </c>
      <c r="C23" s="23" t="s">
        <v>138</v>
      </c>
      <c r="D23" s="27">
        <v>0.17199999999999999</v>
      </c>
      <c r="E23" s="27" t="s">
        <v>139</v>
      </c>
      <c r="F23" s="27" t="s">
        <v>139</v>
      </c>
      <c r="G23" s="27" t="s">
        <v>139</v>
      </c>
      <c r="H23" s="27" t="s">
        <v>139</v>
      </c>
      <c r="I23" s="27">
        <v>0.14699999999999999</v>
      </c>
      <c r="J23" s="27" t="s">
        <v>139</v>
      </c>
      <c r="K23" s="27" t="s">
        <v>139</v>
      </c>
      <c r="L23" s="27" t="s">
        <v>139</v>
      </c>
      <c r="M23" s="27" t="s">
        <v>139</v>
      </c>
      <c r="N23" s="27">
        <v>0.33600000000000002</v>
      </c>
      <c r="O23" s="27" t="s">
        <v>139</v>
      </c>
      <c r="P23" s="27" t="s">
        <v>139</v>
      </c>
      <c r="Q23" s="27" t="s">
        <v>139</v>
      </c>
      <c r="R23" s="27" t="s">
        <v>139</v>
      </c>
      <c r="S23" s="27">
        <v>0.308</v>
      </c>
      <c r="T23" s="27">
        <v>0.317</v>
      </c>
      <c r="U23" s="27">
        <v>0.30599999999999999</v>
      </c>
      <c r="V23" s="27">
        <v>0.28799999999999998</v>
      </c>
      <c r="W23" s="27">
        <v>0.33400000000000002</v>
      </c>
      <c r="X23" s="27">
        <v>0.316</v>
      </c>
      <c r="Y23" s="27">
        <v>0.32600000000000001</v>
      </c>
      <c r="Z23" s="27">
        <v>0.318</v>
      </c>
      <c r="AA23" s="27">
        <v>0.36599999999999999</v>
      </c>
      <c r="AB23" s="27">
        <v>0.377</v>
      </c>
      <c r="AC23" s="27">
        <v>0.49399999999999999</v>
      </c>
      <c r="AD23" s="27">
        <v>0.52300000000000002</v>
      </c>
      <c r="AE23" s="27">
        <v>0.53500000000000003</v>
      </c>
      <c r="AF23" s="27">
        <v>0.55900000000000005</v>
      </c>
      <c r="AG23" s="27">
        <v>0.61199999999999999</v>
      </c>
      <c r="AH23" s="27">
        <v>0.61599999999999999</v>
      </c>
      <c r="AI23" s="27">
        <v>0.57999999999999996</v>
      </c>
      <c r="AJ23" s="27">
        <v>0.53700000000000003</v>
      </c>
      <c r="AK23" s="27" t="s">
        <v>139</v>
      </c>
      <c r="AL23" s="27" t="s">
        <v>139</v>
      </c>
      <c r="AM23" s="27" t="s">
        <v>139</v>
      </c>
      <c r="AN23" s="27" t="s">
        <v>139</v>
      </c>
      <c r="AO23" s="27" t="s">
        <v>139</v>
      </c>
      <c r="AP23" s="27" t="s">
        <v>139</v>
      </c>
      <c r="AQ23" s="27" t="s">
        <v>139</v>
      </c>
      <c r="AR23" s="27" t="s">
        <v>139</v>
      </c>
      <c r="AS23" s="27" t="s">
        <v>139</v>
      </c>
      <c r="AT23" s="27" t="s">
        <v>139</v>
      </c>
      <c r="AU23" s="27" t="s">
        <v>139</v>
      </c>
      <c r="AV23" s="27" t="s">
        <v>139</v>
      </c>
      <c r="AW23" s="27" t="s">
        <v>139</v>
      </c>
      <c r="AX23" s="27" t="s">
        <v>139</v>
      </c>
      <c r="AY23" s="27" t="s">
        <v>139</v>
      </c>
      <c r="AZ23" s="27" t="s">
        <v>139</v>
      </c>
      <c r="BA23" s="27" t="s">
        <v>139</v>
      </c>
      <c r="BB23" s="27" t="s">
        <v>139</v>
      </c>
      <c r="BC23" s="30" t="s">
        <v>139</v>
      </c>
      <c r="BD23" s="27" t="s">
        <v>139</v>
      </c>
      <c r="BE23" s="27" t="s">
        <v>139</v>
      </c>
      <c r="BF23" s="27" t="s">
        <v>139</v>
      </c>
      <c r="BG23" s="27" t="s">
        <v>139</v>
      </c>
    </row>
    <row r="24" spans="1:59" ht="13.15">
      <c r="A24" s="25" t="s">
        <v>155</v>
      </c>
      <c r="B24" s="25" t="s">
        <v>137</v>
      </c>
      <c r="C24" s="23" t="s">
        <v>138</v>
      </c>
      <c r="D24" s="26" t="s">
        <v>139</v>
      </c>
      <c r="E24" s="26" t="s">
        <v>139</v>
      </c>
      <c r="F24" s="26" t="s">
        <v>139</v>
      </c>
      <c r="G24" s="26" t="s">
        <v>139</v>
      </c>
      <c r="H24" s="26" t="s">
        <v>139</v>
      </c>
      <c r="I24" s="26" t="s">
        <v>139</v>
      </c>
      <c r="J24" s="26" t="s">
        <v>139</v>
      </c>
      <c r="K24" s="26" t="s">
        <v>139</v>
      </c>
      <c r="L24" s="26" t="s">
        <v>139</v>
      </c>
      <c r="M24" s="26" t="s">
        <v>139</v>
      </c>
      <c r="N24" s="26" t="s">
        <v>139</v>
      </c>
      <c r="O24" s="26" t="s">
        <v>139</v>
      </c>
      <c r="P24" s="26" t="s">
        <v>139</v>
      </c>
      <c r="Q24" s="26" t="s">
        <v>139</v>
      </c>
      <c r="R24" s="26" t="s">
        <v>139</v>
      </c>
      <c r="S24" s="26" t="s">
        <v>139</v>
      </c>
      <c r="T24" s="26" t="s">
        <v>139</v>
      </c>
      <c r="U24" s="26" t="s">
        <v>139</v>
      </c>
      <c r="V24" s="26" t="s">
        <v>139</v>
      </c>
      <c r="W24" s="26" t="s">
        <v>139</v>
      </c>
      <c r="X24" s="26" t="s">
        <v>139</v>
      </c>
      <c r="Y24" s="26" t="s">
        <v>139</v>
      </c>
      <c r="Z24" s="26" t="s">
        <v>139</v>
      </c>
      <c r="AA24" s="26" t="s">
        <v>139</v>
      </c>
      <c r="AB24" s="26" t="s">
        <v>139</v>
      </c>
      <c r="AC24" s="26" t="s">
        <v>139</v>
      </c>
      <c r="AD24" s="26" t="s">
        <v>139</v>
      </c>
      <c r="AE24" s="26" t="s">
        <v>139</v>
      </c>
      <c r="AF24" s="26" t="s">
        <v>139</v>
      </c>
      <c r="AG24" s="26" t="s">
        <v>139</v>
      </c>
      <c r="AH24" s="26" t="s">
        <v>139</v>
      </c>
      <c r="AI24" s="26" t="s">
        <v>139</v>
      </c>
      <c r="AJ24" s="26" t="s">
        <v>139</v>
      </c>
      <c r="AK24" s="26" t="s">
        <v>139</v>
      </c>
      <c r="AL24" s="26" t="s">
        <v>139</v>
      </c>
      <c r="AM24" s="26" t="s">
        <v>139</v>
      </c>
      <c r="AN24" s="26" t="s">
        <v>139</v>
      </c>
      <c r="AO24" s="26" t="s">
        <v>139</v>
      </c>
      <c r="AP24" s="26" t="s">
        <v>139</v>
      </c>
      <c r="AQ24" s="26" t="s">
        <v>139</v>
      </c>
      <c r="AR24" s="26" t="s">
        <v>139</v>
      </c>
      <c r="AS24" s="26" t="s">
        <v>139</v>
      </c>
      <c r="AT24" s="26" t="s">
        <v>139</v>
      </c>
      <c r="AU24" s="26" t="s">
        <v>139</v>
      </c>
      <c r="AV24" s="26" t="s">
        <v>139</v>
      </c>
      <c r="AW24" s="26" t="s">
        <v>139</v>
      </c>
      <c r="AX24" s="26" t="s">
        <v>139</v>
      </c>
      <c r="AY24" s="26" t="s">
        <v>139</v>
      </c>
      <c r="AZ24" s="26" t="s">
        <v>139</v>
      </c>
      <c r="BA24" s="26" t="s">
        <v>139</v>
      </c>
      <c r="BB24" s="26" t="s">
        <v>139</v>
      </c>
      <c r="BC24" s="26" t="s">
        <v>139</v>
      </c>
      <c r="BD24" s="26" t="s">
        <v>139</v>
      </c>
      <c r="BE24" s="26" t="s">
        <v>139</v>
      </c>
      <c r="BF24" s="26" t="s">
        <v>139</v>
      </c>
      <c r="BG24" s="26" t="s">
        <v>139</v>
      </c>
    </row>
    <row r="25" spans="1:59" ht="13.15">
      <c r="A25" s="29" t="s">
        <v>156</v>
      </c>
      <c r="B25" s="25" t="s">
        <v>137</v>
      </c>
      <c r="C25" s="23" t="s">
        <v>138</v>
      </c>
      <c r="D25" s="27" t="s">
        <v>139</v>
      </c>
      <c r="E25" s="27" t="s">
        <v>139</v>
      </c>
      <c r="F25" s="27" t="s">
        <v>139</v>
      </c>
      <c r="G25" s="27" t="s">
        <v>139</v>
      </c>
      <c r="H25" s="27" t="s">
        <v>139</v>
      </c>
      <c r="I25" s="27" t="s">
        <v>139</v>
      </c>
      <c r="J25" s="27" t="s">
        <v>139</v>
      </c>
      <c r="K25" s="27" t="s">
        <v>139</v>
      </c>
      <c r="L25" s="27" t="s">
        <v>139</v>
      </c>
      <c r="M25" s="27" t="s">
        <v>139</v>
      </c>
      <c r="N25" s="27" t="s">
        <v>139</v>
      </c>
      <c r="O25" s="27" t="s">
        <v>139</v>
      </c>
      <c r="P25" s="27" t="s">
        <v>139</v>
      </c>
      <c r="Q25" s="27" t="s">
        <v>139</v>
      </c>
      <c r="R25" s="27" t="s">
        <v>139</v>
      </c>
      <c r="S25" s="27" t="s">
        <v>139</v>
      </c>
      <c r="T25" s="27" t="s">
        <v>139</v>
      </c>
      <c r="U25" s="27" t="s">
        <v>139</v>
      </c>
      <c r="V25" s="27" t="s">
        <v>139</v>
      </c>
      <c r="W25" s="27" t="s">
        <v>139</v>
      </c>
      <c r="X25" s="27" t="s">
        <v>139</v>
      </c>
      <c r="Y25" s="27" t="s">
        <v>139</v>
      </c>
      <c r="Z25" s="27" t="s">
        <v>139</v>
      </c>
      <c r="AA25" s="27" t="s">
        <v>139</v>
      </c>
      <c r="AB25" s="27" t="s">
        <v>139</v>
      </c>
      <c r="AC25" s="27" t="s">
        <v>139</v>
      </c>
      <c r="AD25" s="27" t="s">
        <v>139</v>
      </c>
      <c r="AE25" s="27" t="s">
        <v>139</v>
      </c>
      <c r="AF25" s="27" t="s">
        <v>139</v>
      </c>
      <c r="AG25" s="27" t="s">
        <v>139</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row>
    <row r="26" spans="1:59" ht="13.15">
      <c r="A26" s="25" t="s">
        <v>157</v>
      </c>
      <c r="B26" s="25" t="s">
        <v>137</v>
      </c>
      <c r="C26" s="23" t="s">
        <v>138</v>
      </c>
      <c r="D26" s="26" t="s">
        <v>139</v>
      </c>
      <c r="E26" s="26" t="s">
        <v>139</v>
      </c>
      <c r="F26" s="26" t="s">
        <v>139</v>
      </c>
      <c r="G26" s="26" t="s">
        <v>139</v>
      </c>
      <c r="H26" s="26" t="s">
        <v>139</v>
      </c>
      <c r="I26" s="26" t="s">
        <v>139</v>
      </c>
      <c r="J26" s="26" t="s">
        <v>139</v>
      </c>
      <c r="K26" s="26" t="s">
        <v>139</v>
      </c>
      <c r="L26" s="26" t="s">
        <v>139</v>
      </c>
      <c r="M26" s="26" t="s">
        <v>139</v>
      </c>
      <c r="N26" s="26" t="s">
        <v>139</v>
      </c>
      <c r="O26" s="26" t="s">
        <v>139</v>
      </c>
      <c r="P26" s="26" t="s">
        <v>139</v>
      </c>
      <c r="Q26" s="26" t="s">
        <v>139</v>
      </c>
      <c r="R26" s="26" t="s">
        <v>139</v>
      </c>
      <c r="S26" s="26" t="s">
        <v>139</v>
      </c>
      <c r="T26" s="26" t="s">
        <v>139</v>
      </c>
      <c r="U26" s="26" t="s">
        <v>139</v>
      </c>
      <c r="V26" s="26" t="s">
        <v>139</v>
      </c>
      <c r="W26" s="26" t="s">
        <v>139</v>
      </c>
      <c r="X26" s="26" t="s">
        <v>139</v>
      </c>
      <c r="Y26" s="26" t="s">
        <v>139</v>
      </c>
      <c r="Z26" s="26" t="s">
        <v>139</v>
      </c>
      <c r="AA26" s="26" t="s">
        <v>139</v>
      </c>
      <c r="AB26" s="26" t="s">
        <v>139</v>
      </c>
      <c r="AC26" s="26" t="s">
        <v>139</v>
      </c>
      <c r="AD26" s="26" t="s">
        <v>139</v>
      </c>
      <c r="AE26" s="26" t="s">
        <v>139</v>
      </c>
      <c r="AF26" s="26" t="s">
        <v>139</v>
      </c>
      <c r="AG26" s="26" t="s">
        <v>139</v>
      </c>
      <c r="AH26" s="26" t="s">
        <v>139</v>
      </c>
      <c r="AI26" s="26" t="s">
        <v>139</v>
      </c>
      <c r="AJ26" s="26" t="s">
        <v>139</v>
      </c>
      <c r="AK26" s="26" t="s">
        <v>139</v>
      </c>
      <c r="AL26" s="26" t="s">
        <v>139</v>
      </c>
      <c r="AM26" s="26" t="s">
        <v>139</v>
      </c>
      <c r="AN26" s="26" t="s">
        <v>139</v>
      </c>
      <c r="AO26" s="26" t="s">
        <v>139</v>
      </c>
      <c r="AP26" s="26" t="s">
        <v>139</v>
      </c>
      <c r="AQ26" s="26" t="s">
        <v>139</v>
      </c>
      <c r="AR26" s="26" t="s">
        <v>139</v>
      </c>
      <c r="AS26" s="26" t="s">
        <v>139</v>
      </c>
      <c r="AT26" s="26" t="s">
        <v>139</v>
      </c>
      <c r="AU26" s="26" t="s">
        <v>139</v>
      </c>
      <c r="AV26" s="26" t="s">
        <v>139</v>
      </c>
      <c r="AW26" s="26" t="s">
        <v>139</v>
      </c>
      <c r="AX26" s="26" t="s">
        <v>139</v>
      </c>
      <c r="AY26" s="26" t="s">
        <v>139</v>
      </c>
      <c r="AZ26" s="26" t="s">
        <v>139</v>
      </c>
      <c r="BA26" s="26" t="s">
        <v>139</v>
      </c>
      <c r="BB26" s="26" t="s">
        <v>139</v>
      </c>
      <c r="BC26" s="26" t="s">
        <v>139</v>
      </c>
      <c r="BD26" s="26" t="s">
        <v>139</v>
      </c>
      <c r="BE26" s="26" t="s">
        <v>139</v>
      </c>
      <c r="BF26" s="26" t="s">
        <v>139</v>
      </c>
      <c r="BG26" s="26" t="s">
        <v>139</v>
      </c>
    </row>
    <row r="27" spans="1:59" ht="13.15">
      <c r="A27" s="25" t="s">
        <v>158</v>
      </c>
      <c r="B27" s="25" t="s">
        <v>137</v>
      </c>
      <c r="C27" s="23" t="s">
        <v>138</v>
      </c>
      <c r="D27" s="27" t="s">
        <v>139</v>
      </c>
      <c r="E27" s="27" t="s">
        <v>139</v>
      </c>
      <c r="F27" s="27" t="s">
        <v>139</v>
      </c>
      <c r="G27" s="27" t="s">
        <v>139</v>
      </c>
      <c r="H27" s="27" t="s">
        <v>139</v>
      </c>
      <c r="I27" s="27" t="s">
        <v>139</v>
      </c>
      <c r="J27" s="27" t="s">
        <v>139</v>
      </c>
      <c r="K27" s="27" t="s">
        <v>139</v>
      </c>
      <c r="L27" s="27" t="s">
        <v>139</v>
      </c>
      <c r="M27" s="27" t="s">
        <v>139</v>
      </c>
      <c r="N27" s="27" t="s">
        <v>139</v>
      </c>
      <c r="O27" s="27" t="s">
        <v>139</v>
      </c>
      <c r="P27" s="27" t="s">
        <v>139</v>
      </c>
      <c r="Q27" s="27" t="s">
        <v>139</v>
      </c>
      <c r="R27" s="27" t="s">
        <v>139</v>
      </c>
      <c r="S27" s="27" t="s">
        <v>139</v>
      </c>
      <c r="T27" s="27" t="s">
        <v>139</v>
      </c>
      <c r="U27" s="27" t="s">
        <v>139</v>
      </c>
      <c r="V27" s="27" t="s">
        <v>139</v>
      </c>
      <c r="W27" s="27" t="s">
        <v>139</v>
      </c>
      <c r="X27" s="27" t="s">
        <v>139</v>
      </c>
      <c r="Y27" s="27" t="s">
        <v>139</v>
      </c>
      <c r="Z27" s="27" t="s">
        <v>139</v>
      </c>
      <c r="AA27" s="27" t="s">
        <v>139</v>
      </c>
      <c r="AB27" s="27" t="s">
        <v>139</v>
      </c>
      <c r="AC27" s="27" t="s">
        <v>139</v>
      </c>
      <c r="AD27" s="27" t="s">
        <v>139</v>
      </c>
      <c r="AE27" s="27" t="s">
        <v>139</v>
      </c>
      <c r="AF27" s="27" t="s">
        <v>139</v>
      </c>
      <c r="AG27" s="27" t="s">
        <v>139</v>
      </c>
      <c r="AH27" s="27" t="s">
        <v>139</v>
      </c>
      <c r="AI27" s="27" t="s">
        <v>139</v>
      </c>
      <c r="AJ27" s="27" t="s">
        <v>139</v>
      </c>
      <c r="AK27" s="27" t="s">
        <v>139</v>
      </c>
      <c r="AL27" s="27" t="s">
        <v>139</v>
      </c>
      <c r="AM27" s="27" t="s">
        <v>139</v>
      </c>
      <c r="AN27" s="27" t="s">
        <v>139</v>
      </c>
      <c r="AO27" s="27" t="s">
        <v>139</v>
      </c>
      <c r="AP27" s="27" t="s">
        <v>139</v>
      </c>
      <c r="AQ27" s="27" t="s">
        <v>139</v>
      </c>
      <c r="AR27" s="27" t="s">
        <v>139</v>
      </c>
      <c r="AS27" s="27" t="s">
        <v>139</v>
      </c>
      <c r="AT27" s="27" t="s">
        <v>139</v>
      </c>
      <c r="AU27" s="27" t="s">
        <v>139</v>
      </c>
      <c r="AV27" s="27" t="s">
        <v>139</v>
      </c>
      <c r="AW27" s="27" t="s">
        <v>139</v>
      </c>
      <c r="AX27" s="27" t="s">
        <v>139</v>
      </c>
      <c r="AY27" s="27" t="s">
        <v>139</v>
      </c>
      <c r="AZ27" s="27" t="s">
        <v>139</v>
      </c>
      <c r="BA27" s="27" t="s">
        <v>139</v>
      </c>
      <c r="BB27" s="27" t="s">
        <v>139</v>
      </c>
      <c r="BC27" s="27" t="s">
        <v>139</v>
      </c>
      <c r="BD27" s="27" t="s">
        <v>139</v>
      </c>
      <c r="BE27" s="27" t="s">
        <v>139</v>
      </c>
      <c r="BF27" s="30" t="s">
        <v>139</v>
      </c>
      <c r="BG27" s="30" t="s">
        <v>139</v>
      </c>
    </row>
    <row r="28" spans="1:59" ht="13.15">
      <c r="A28" s="25" t="s">
        <v>159</v>
      </c>
      <c r="B28" s="25" t="s">
        <v>137</v>
      </c>
      <c r="C28" s="23" t="s">
        <v>138</v>
      </c>
      <c r="D28" s="26" t="s">
        <v>139</v>
      </c>
      <c r="E28" s="26" t="s">
        <v>139</v>
      </c>
      <c r="F28" s="26" t="s">
        <v>139</v>
      </c>
      <c r="G28" s="26" t="s">
        <v>139</v>
      </c>
      <c r="H28" s="26" t="s">
        <v>139</v>
      </c>
      <c r="I28" s="26" t="s">
        <v>139</v>
      </c>
      <c r="J28" s="26" t="s">
        <v>139</v>
      </c>
      <c r="K28" s="26" t="s">
        <v>139</v>
      </c>
      <c r="L28" s="26" t="s">
        <v>139</v>
      </c>
      <c r="M28" s="26" t="s">
        <v>139</v>
      </c>
      <c r="N28" s="26" t="s">
        <v>139</v>
      </c>
      <c r="O28" s="26" t="s">
        <v>139</v>
      </c>
      <c r="P28" s="26" t="s">
        <v>139</v>
      </c>
      <c r="Q28" s="26" t="s">
        <v>139</v>
      </c>
      <c r="R28" s="26" t="s">
        <v>139</v>
      </c>
      <c r="S28" s="26" t="s">
        <v>139</v>
      </c>
      <c r="T28" s="26" t="s">
        <v>139</v>
      </c>
      <c r="U28" s="26" t="s">
        <v>139</v>
      </c>
      <c r="V28" s="26" t="s">
        <v>139</v>
      </c>
      <c r="W28" s="26" t="s">
        <v>139</v>
      </c>
      <c r="X28" s="26" t="s">
        <v>139</v>
      </c>
      <c r="Y28" s="26" t="s">
        <v>139</v>
      </c>
      <c r="Z28" s="26" t="s">
        <v>139</v>
      </c>
      <c r="AA28" s="26" t="s">
        <v>139</v>
      </c>
      <c r="AB28" s="26" t="s">
        <v>139</v>
      </c>
      <c r="AC28" s="26" t="s">
        <v>139</v>
      </c>
      <c r="AD28" s="26" t="s">
        <v>139</v>
      </c>
      <c r="AE28" s="26" t="s">
        <v>139</v>
      </c>
      <c r="AF28" s="26" t="s">
        <v>139</v>
      </c>
      <c r="AG28" s="26" t="s">
        <v>139</v>
      </c>
      <c r="AH28" s="26" t="s">
        <v>139</v>
      </c>
      <c r="AI28" s="26" t="s">
        <v>139</v>
      </c>
      <c r="AJ28" s="26" t="s">
        <v>139</v>
      </c>
      <c r="AK28" s="26" t="s">
        <v>139</v>
      </c>
      <c r="AL28" s="26" t="s">
        <v>139</v>
      </c>
      <c r="AM28" s="26" t="s">
        <v>139</v>
      </c>
      <c r="AN28" s="26" t="s">
        <v>139</v>
      </c>
      <c r="AO28" s="26" t="s">
        <v>139</v>
      </c>
      <c r="AP28" s="26" t="s">
        <v>139</v>
      </c>
      <c r="AQ28" s="26" t="s">
        <v>139</v>
      </c>
      <c r="AR28" s="26" t="s">
        <v>139</v>
      </c>
      <c r="AS28" s="26" t="s">
        <v>139</v>
      </c>
      <c r="AT28" s="26" t="s">
        <v>139</v>
      </c>
      <c r="AU28" s="26" t="s">
        <v>139</v>
      </c>
      <c r="AV28" s="26" t="s">
        <v>139</v>
      </c>
      <c r="AW28" s="26" t="s">
        <v>139</v>
      </c>
      <c r="AX28" s="26" t="s">
        <v>139</v>
      </c>
      <c r="AY28" s="26" t="s">
        <v>139</v>
      </c>
      <c r="AZ28" s="26" t="s">
        <v>139</v>
      </c>
      <c r="BA28" s="26" t="s">
        <v>139</v>
      </c>
      <c r="BB28" s="26" t="s">
        <v>139</v>
      </c>
      <c r="BC28" s="26" t="s">
        <v>139</v>
      </c>
      <c r="BD28" s="26" t="s">
        <v>139</v>
      </c>
      <c r="BE28" s="26" t="s">
        <v>139</v>
      </c>
      <c r="BF28" s="26" t="s">
        <v>139</v>
      </c>
      <c r="BG28" s="26" t="s">
        <v>139</v>
      </c>
    </row>
    <row r="29" spans="1:59" ht="13.15">
      <c r="A29" s="25" t="s">
        <v>160</v>
      </c>
      <c r="B29" s="25" t="s">
        <v>137</v>
      </c>
      <c r="C29" s="23" t="s">
        <v>138</v>
      </c>
      <c r="D29" s="27" t="s">
        <v>139</v>
      </c>
      <c r="E29" s="27" t="s">
        <v>139</v>
      </c>
      <c r="F29" s="27" t="s">
        <v>139</v>
      </c>
      <c r="G29" s="27" t="s">
        <v>139</v>
      </c>
      <c r="H29" s="27" t="s">
        <v>139</v>
      </c>
      <c r="I29" s="27" t="s">
        <v>139</v>
      </c>
      <c r="J29" s="27" t="s">
        <v>139</v>
      </c>
      <c r="K29" s="27" t="s">
        <v>139</v>
      </c>
      <c r="L29" s="27" t="s">
        <v>139</v>
      </c>
      <c r="M29" s="27" t="s">
        <v>139</v>
      </c>
      <c r="N29" s="27" t="s">
        <v>139</v>
      </c>
      <c r="O29" s="27" t="s">
        <v>139</v>
      </c>
      <c r="P29" s="27" t="s">
        <v>139</v>
      </c>
      <c r="Q29" s="27" t="s">
        <v>139</v>
      </c>
      <c r="R29" s="27" t="s">
        <v>139</v>
      </c>
      <c r="S29" s="27" t="s">
        <v>139</v>
      </c>
      <c r="T29" s="27" t="s">
        <v>139</v>
      </c>
      <c r="U29" s="27" t="s">
        <v>139</v>
      </c>
      <c r="V29" s="27" t="s">
        <v>139</v>
      </c>
      <c r="W29" s="27" t="s">
        <v>139</v>
      </c>
      <c r="X29" s="27" t="s">
        <v>139</v>
      </c>
      <c r="Y29" s="27" t="s">
        <v>139</v>
      </c>
      <c r="Z29" s="27" t="s">
        <v>139</v>
      </c>
      <c r="AA29" s="27" t="s">
        <v>139</v>
      </c>
      <c r="AB29" s="27" t="s">
        <v>139</v>
      </c>
      <c r="AC29" s="27" t="s">
        <v>139</v>
      </c>
      <c r="AD29" s="27" t="s">
        <v>139</v>
      </c>
      <c r="AE29" s="27" t="s">
        <v>139</v>
      </c>
      <c r="AF29" s="27" t="s">
        <v>139</v>
      </c>
      <c r="AG29" s="27" t="s">
        <v>139</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8.5999999999999993E-2</v>
      </c>
      <c r="AY29" s="27">
        <v>9.2999999999999999E-2</v>
      </c>
      <c r="AZ29" s="27">
        <v>9.7000000000000003E-2</v>
      </c>
      <c r="BA29" s="27">
        <v>9.7000000000000003E-2</v>
      </c>
      <c r="BB29" s="27">
        <v>9.9000000000000005E-2</v>
      </c>
      <c r="BC29" s="27">
        <v>0.126</v>
      </c>
      <c r="BD29" s="27">
        <v>0.13100000000000001</v>
      </c>
      <c r="BE29" s="27">
        <v>0.128</v>
      </c>
      <c r="BF29" s="28">
        <v>0.13</v>
      </c>
      <c r="BG29" s="28">
        <v>0.13200000000000001</v>
      </c>
    </row>
    <row r="30" spans="1:59" ht="13.15">
      <c r="A30" s="25" t="s">
        <v>161</v>
      </c>
      <c r="B30" s="25" t="s">
        <v>137</v>
      </c>
      <c r="C30" s="23" t="s">
        <v>138</v>
      </c>
      <c r="D30" s="26" t="s">
        <v>139</v>
      </c>
      <c r="E30" s="26" t="s">
        <v>139</v>
      </c>
      <c r="F30" s="26" t="s">
        <v>139</v>
      </c>
      <c r="G30" s="26" t="s">
        <v>139</v>
      </c>
      <c r="H30" s="26" t="s">
        <v>139</v>
      </c>
      <c r="I30" s="26" t="s">
        <v>139</v>
      </c>
      <c r="J30" s="26" t="s">
        <v>139</v>
      </c>
      <c r="K30" s="26" t="s">
        <v>139</v>
      </c>
      <c r="L30" s="26" t="s">
        <v>139</v>
      </c>
      <c r="M30" s="26" t="s">
        <v>139</v>
      </c>
      <c r="N30" s="26" t="s">
        <v>139</v>
      </c>
      <c r="O30" s="26" t="s">
        <v>139</v>
      </c>
      <c r="P30" s="26" t="s">
        <v>139</v>
      </c>
      <c r="Q30" s="26" t="s">
        <v>139</v>
      </c>
      <c r="R30" s="26" t="s">
        <v>139</v>
      </c>
      <c r="S30" s="26" t="s">
        <v>139</v>
      </c>
      <c r="T30" s="26" t="s">
        <v>139</v>
      </c>
      <c r="U30" s="26" t="s">
        <v>139</v>
      </c>
      <c r="V30" s="26" t="s">
        <v>139</v>
      </c>
      <c r="W30" s="26" t="s">
        <v>139</v>
      </c>
      <c r="X30" s="26" t="s">
        <v>139</v>
      </c>
      <c r="Y30" s="26" t="s">
        <v>139</v>
      </c>
      <c r="Z30" s="26" t="s">
        <v>139</v>
      </c>
      <c r="AA30" s="26" t="s">
        <v>139</v>
      </c>
      <c r="AB30" s="26" t="s">
        <v>139</v>
      </c>
      <c r="AC30" s="26" t="s">
        <v>139</v>
      </c>
      <c r="AD30" s="26" t="s">
        <v>139</v>
      </c>
      <c r="AE30" s="26" t="s">
        <v>139</v>
      </c>
      <c r="AF30" s="26" t="s">
        <v>139</v>
      </c>
      <c r="AG30" s="26" t="s">
        <v>139</v>
      </c>
      <c r="AH30" s="26">
        <v>2.9000000000000001E-2</v>
      </c>
      <c r="AI30" s="26">
        <v>1.7000000000000001E-2</v>
      </c>
      <c r="AJ30" s="26">
        <v>1.7999999999999999E-2</v>
      </c>
      <c r="AK30" s="26">
        <v>1.7000000000000001E-2</v>
      </c>
      <c r="AL30" s="26">
        <v>2.1000000000000001E-2</v>
      </c>
      <c r="AM30" s="26">
        <v>2.1999999999999999E-2</v>
      </c>
      <c r="AN30" s="26">
        <v>2.3E-2</v>
      </c>
      <c r="AO30" s="26">
        <v>2.3E-2</v>
      </c>
      <c r="AP30" s="26">
        <v>2.3E-2</v>
      </c>
      <c r="AQ30" s="26">
        <v>2.4E-2</v>
      </c>
      <c r="AR30" s="26">
        <v>2.3E-2</v>
      </c>
      <c r="AS30" s="26">
        <v>1.9E-2</v>
      </c>
      <c r="AT30" s="26">
        <v>1.9E-2</v>
      </c>
      <c r="AU30" s="26">
        <v>1.7999999999999999E-2</v>
      </c>
      <c r="AV30" s="26">
        <v>2.3E-2</v>
      </c>
      <c r="AW30" s="26">
        <v>2.3E-2</v>
      </c>
      <c r="AX30" s="26">
        <v>2.1999999999999999E-2</v>
      </c>
      <c r="AY30" s="26">
        <v>2.1999999999999999E-2</v>
      </c>
      <c r="AZ30" s="26">
        <v>2.1999999999999999E-2</v>
      </c>
      <c r="BA30" s="26">
        <v>2.7E-2</v>
      </c>
      <c r="BB30" s="26">
        <v>4.5999999999999999E-2</v>
      </c>
      <c r="BC30" s="26">
        <v>4.3999999999999997E-2</v>
      </c>
      <c r="BD30" s="26">
        <v>0.06</v>
      </c>
      <c r="BE30" s="26">
        <v>7.9000000000000001E-2</v>
      </c>
      <c r="BF30" s="28">
        <v>0.08</v>
      </c>
      <c r="BG30" s="28">
        <v>8.2000000000000003E-2</v>
      </c>
    </row>
    <row r="31" spans="1:59" ht="13.15">
      <c r="A31" s="25" t="s">
        <v>162</v>
      </c>
      <c r="B31" s="25" t="s">
        <v>137</v>
      </c>
      <c r="C31" s="23" t="s">
        <v>138</v>
      </c>
      <c r="D31" s="27" t="s">
        <v>139</v>
      </c>
      <c r="E31" s="27" t="s">
        <v>139</v>
      </c>
      <c r="F31" s="27" t="s">
        <v>139</v>
      </c>
      <c r="G31" s="27" t="s">
        <v>139</v>
      </c>
      <c r="H31" s="27" t="s">
        <v>139</v>
      </c>
      <c r="I31" s="27" t="s">
        <v>139</v>
      </c>
      <c r="J31" s="27" t="s">
        <v>139</v>
      </c>
      <c r="K31" s="27" t="s">
        <v>139</v>
      </c>
      <c r="L31" s="27" t="s">
        <v>139</v>
      </c>
      <c r="M31" s="27" t="s">
        <v>139</v>
      </c>
      <c r="N31" s="27" t="s">
        <v>139</v>
      </c>
      <c r="O31" s="27" t="s">
        <v>139</v>
      </c>
      <c r="P31" s="27" t="s">
        <v>139</v>
      </c>
      <c r="Q31" s="27" t="s">
        <v>139</v>
      </c>
      <c r="R31" s="27" t="s">
        <v>139</v>
      </c>
      <c r="S31" s="27" t="s">
        <v>139</v>
      </c>
      <c r="T31" s="27" t="s">
        <v>139</v>
      </c>
      <c r="U31" s="27" t="s">
        <v>139</v>
      </c>
      <c r="V31" s="27" t="s">
        <v>139</v>
      </c>
      <c r="W31" s="27" t="s">
        <v>139</v>
      </c>
      <c r="X31" s="27" t="s">
        <v>139</v>
      </c>
      <c r="Y31" s="27" t="s">
        <v>139</v>
      </c>
      <c r="Z31" s="27" t="s">
        <v>139</v>
      </c>
      <c r="AA31" s="27" t="s">
        <v>139</v>
      </c>
      <c r="AB31" s="27" t="s">
        <v>139</v>
      </c>
      <c r="AC31" s="27" t="s">
        <v>139</v>
      </c>
      <c r="AD31" s="27" t="s">
        <v>139</v>
      </c>
      <c r="AE31" s="27" t="s">
        <v>139</v>
      </c>
      <c r="AF31" s="27" t="s">
        <v>139</v>
      </c>
      <c r="AG31" s="27" t="s">
        <v>139</v>
      </c>
      <c r="AH31" s="27" t="s">
        <v>139</v>
      </c>
      <c r="AI31" s="27" t="s">
        <v>139</v>
      </c>
      <c r="AJ31" s="27" t="s">
        <v>139</v>
      </c>
      <c r="AK31" s="27" t="s">
        <v>139</v>
      </c>
      <c r="AL31" s="27" t="s">
        <v>139</v>
      </c>
      <c r="AM31" s="27" t="s">
        <v>139</v>
      </c>
      <c r="AN31" s="27" t="s">
        <v>139</v>
      </c>
      <c r="AO31" s="27" t="s">
        <v>139</v>
      </c>
      <c r="AP31" s="27" t="s">
        <v>139</v>
      </c>
      <c r="AQ31" s="27" t="s">
        <v>139</v>
      </c>
      <c r="AR31" s="27" t="s">
        <v>139</v>
      </c>
      <c r="AS31" s="27" t="s">
        <v>139</v>
      </c>
      <c r="AT31" s="27" t="s">
        <v>139</v>
      </c>
      <c r="AU31" s="27" t="s">
        <v>139</v>
      </c>
      <c r="AV31" s="27" t="s">
        <v>139</v>
      </c>
      <c r="AW31" s="27" t="s">
        <v>139</v>
      </c>
      <c r="AX31" s="27" t="s">
        <v>139</v>
      </c>
      <c r="AY31" s="27" t="s">
        <v>139</v>
      </c>
      <c r="AZ31" s="27" t="s">
        <v>139</v>
      </c>
      <c r="BA31" s="27" t="s">
        <v>139</v>
      </c>
      <c r="BB31" s="27" t="s">
        <v>139</v>
      </c>
      <c r="BC31" s="27" t="s">
        <v>139</v>
      </c>
      <c r="BD31" s="27" t="s">
        <v>139</v>
      </c>
      <c r="BE31" s="27" t="s">
        <v>139</v>
      </c>
      <c r="BF31" s="27" t="s">
        <v>139</v>
      </c>
      <c r="BG31" s="27" t="s">
        <v>139</v>
      </c>
    </row>
    <row r="32" spans="1:59" ht="13.15">
      <c r="A32" s="25" t="s">
        <v>163</v>
      </c>
      <c r="B32" s="25" t="s">
        <v>137</v>
      </c>
      <c r="C32" s="23" t="s">
        <v>138</v>
      </c>
      <c r="D32" s="26" t="s">
        <v>139</v>
      </c>
      <c r="E32" s="26" t="s">
        <v>139</v>
      </c>
      <c r="F32" s="26" t="s">
        <v>139</v>
      </c>
      <c r="G32" s="26" t="s">
        <v>139</v>
      </c>
      <c r="H32" s="26" t="s">
        <v>139</v>
      </c>
      <c r="I32" s="26" t="s">
        <v>139</v>
      </c>
      <c r="J32" s="26" t="s">
        <v>139</v>
      </c>
      <c r="K32" s="26" t="s">
        <v>139</v>
      </c>
      <c r="L32" s="26" t="s">
        <v>139</v>
      </c>
      <c r="M32" s="26" t="s">
        <v>139</v>
      </c>
      <c r="N32" s="26" t="s">
        <v>139</v>
      </c>
      <c r="O32" s="26" t="s">
        <v>139</v>
      </c>
      <c r="P32" s="26" t="s">
        <v>139</v>
      </c>
      <c r="Q32" s="26" t="s">
        <v>139</v>
      </c>
      <c r="R32" s="26" t="s">
        <v>139</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31">
        <v>0</v>
      </c>
      <c r="BG32" s="26">
        <v>0</v>
      </c>
    </row>
    <row r="33" spans="1:59" ht="13.15">
      <c r="A33" s="25" t="s">
        <v>164</v>
      </c>
      <c r="B33" s="25" t="s">
        <v>137</v>
      </c>
      <c r="C33" s="23" t="s">
        <v>138</v>
      </c>
      <c r="D33" s="27" t="s">
        <v>139</v>
      </c>
      <c r="E33" s="27" t="s">
        <v>139</v>
      </c>
      <c r="F33" s="27" t="s">
        <v>139</v>
      </c>
      <c r="G33" s="27" t="s">
        <v>139</v>
      </c>
      <c r="H33" s="27" t="s">
        <v>139</v>
      </c>
      <c r="I33" s="27" t="s">
        <v>139</v>
      </c>
      <c r="J33" s="27" t="s">
        <v>139</v>
      </c>
      <c r="K33" s="27" t="s">
        <v>139</v>
      </c>
      <c r="L33" s="27" t="s">
        <v>139</v>
      </c>
      <c r="M33" s="27" t="s">
        <v>139</v>
      </c>
      <c r="N33" s="27" t="s">
        <v>139</v>
      </c>
      <c r="O33" s="27" t="s">
        <v>139</v>
      </c>
      <c r="P33" s="27" t="s">
        <v>139</v>
      </c>
      <c r="Q33" s="27" t="s">
        <v>139</v>
      </c>
      <c r="R33" s="27" t="s">
        <v>139</v>
      </c>
      <c r="S33" s="27" t="s">
        <v>139</v>
      </c>
      <c r="T33" s="27" t="s">
        <v>139</v>
      </c>
      <c r="U33" s="27" t="s">
        <v>139</v>
      </c>
      <c r="V33" s="27" t="s">
        <v>139</v>
      </c>
      <c r="W33" s="27" t="s">
        <v>139</v>
      </c>
      <c r="X33" s="27" t="s">
        <v>139</v>
      </c>
      <c r="Y33" s="27" t="s">
        <v>139</v>
      </c>
      <c r="Z33" s="27" t="s">
        <v>139</v>
      </c>
      <c r="AA33" s="27" t="s">
        <v>139</v>
      </c>
      <c r="AB33" s="27" t="s">
        <v>139</v>
      </c>
      <c r="AC33" s="27" t="s">
        <v>139</v>
      </c>
      <c r="AD33" s="27" t="s">
        <v>139</v>
      </c>
      <c r="AE33" s="27" t="s">
        <v>139</v>
      </c>
      <c r="AF33" s="27" t="s">
        <v>139</v>
      </c>
      <c r="AG33" s="27" t="s">
        <v>139</v>
      </c>
      <c r="AH33" s="27">
        <v>0.39900000000000002</v>
      </c>
      <c r="AI33" s="27">
        <v>0.40300000000000002</v>
      </c>
      <c r="AJ33" s="27">
        <v>0.4</v>
      </c>
      <c r="AK33" s="27">
        <v>0.40400000000000003</v>
      </c>
      <c r="AL33" s="27">
        <v>0.39500000000000002</v>
      </c>
      <c r="AM33" s="27">
        <v>0.4</v>
      </c>
      <c r="AN33" s="27">
        <v>0.40300000000000002</v>
      </c>
      <c r="AO33" s="27">
        <v>0.41299999999999998</v>
      </c>
      <c r="AP33" s="27">
        <v>0.44</v>
      </c>
      <c r="AQ33" s="27">
        <v>0.45900000000000002</v>
      </c>
      <c r="AR33" s="27">
        <v>0.46700000000000003</v>
      </c>
      <c r="AS33" s="27">
        <v>0.26800000000000002</v>
      </c>
      <c r="AT33" s="27">
        <v>0.26500000000000001</v>
      </c>
      <c r="AU33" s="27">
        <v>0.27500000000000002</v>
      </c>
      <c r="AV33" s="27">
        <v>0.316</v>
      </c>
      <c r="AW33" s="27">
        <v>0.32200000000000001</v>
      </c>
      <c r="AX33" s="27">
        <v>0.33400000000000002</v>
      </c>
      <c r="AY33" s="27">
        <v>0.33600000000000002</v>
      </c>
      <c r="AZ33" s="27">
        <v>0.42399999999999999</v>
      </c>
      <c r="BA33" s="27">
        <v>0.59599999999999997</v>
      </c>
      <c r="BB33" s="27">
        <v>0.54200000000000004</v>
      </c>
      <c r="BC33" s="27">
        <v>0.55500000000000005</v>
      </c>
      <c r="BD33" s="27">
        <v>0.56299999999999994</v>
      </c>
      <c r="BE33" s="27">
        <v>0.58299999999999996</v>
      </c>
      <c r="BF33" s="28">
        <v>0.54300000000000004</v>
      </c>
      <c r="BG33" s="28">
        <v>0.59199999999999997</v>
      </c>
    </row>
    <row r="34" spans="1:59" ht="13.15">
      <c r="A34" s="25" t="s">
        <v>165</v>
      </c>
      <c r="B34" s="25" t="s">
        <v>137</v>
      </c>
      <c r="C34" s="23" t="s">
        <v>138</v>
      </c>
      <c r="D34" s="26" t="s">
        <v>139</v>
      </c>
      <c r="E34" s="26" t="s">
        <v>139</v>
      </c>
      <c r="F34" s="26" t="s">
        <v>139</v>
      </c>
      <c r="G34" s="26" t="s">
        <v>139</v>
      </c>
      <c r="H34" s="26" t="s">
        <v>139</v>
      </c>
      <c r="I34" s="26" t="s">
        <v>139</v>
      </c>
      <c r="J34" s="26" t="s">
        <v>139</v>
      </c>
      <c r="K34" s="26" t="s">
        <v>139</v>
      </c>
      <c r="L34" s="26" t="s">
        <v>139</v>
      </c>
      <c r="M34" s="26" t="s">
        <v>139</v>
      </c>
      <c r="N34" s="26" t="s">
        <v>139</v>
      </c>
      <c r="O34" s="26" t="s">
        <v>139</v>
      </c>
      <c r="P34" s="26" t="s">
        <v>139</v>
      </c>
      <c r="Q34" s="26" t="s">
        <v>139</v>
      </c>
      <c r="R34" s="26" t="s">
        <v>139</v>
      </c>
      <c r="S34" s="26" t="s">
        <v>139</v>
      </c>
      <c r="T34" s="26" t="s">
        <v>139</v>
      </c>
      <c r="U34" s="26" t="s">
        <v>139</v>
      </c>
      <c r="V34" s="26" t="s">
        <v>139</v>
      </c>
      <c r="W34" s="26" t="s">
        <v>139</v>
      </c>
      <c r="X34" s="26" t="s">
        <v>139</v>
      </c>
      <c r="Y34" s="26" t="s">
        <v>139</v>
      </c>
      <c r="Z34" s="26" t="s">
        <v>139</v>
      </c>
      <c r="AA34" s="26">
        <v>0</v>
      </c>
      <c r="AB34" s="26">
        <v>0</v>
      </c>
      <c r="AC34" s="26">
        <v>0</v>
      </c>
      <c r="AD34" s="26">
        <v>0</v>
      </c>
      <c r="AE34" s="26">
        <v>0</v>
      </c>
      <c r="AF34" s="26">
        <v>0</v>
      </c>
      <c r="AG34" s="26">
        <v>0</v>
      </c>
      <c r="AH34" s="26">
        <v>0</v>
      </c>
      <c r="AI34" s="26">
        <v>0</v>
      </c>
      <c r="AJ34" s="26">
        <v>0</v>
      </c>
      <c r="AK34" s="26">
        <v>0</v>
      </c>
      <c r="AL34" s="26" t="s">
        <v>139</v>
      </c>
      <c r="AM34" s="26" t="s">
        <v>139</v>
      </c>
      <c r="AN34" s="26" t="s">
        <v>139</v>
      </c>
      <c r="AO34" s="26" t="s">
        <v>139</v>
      </c>
      <c r="AP34" s="26" t="s">
        <v>139</v>
      </c>
      <c r="AQ34" s="26" t="s">
        <v>139</v>
      </c>
      <c r="AR34" s="26" t="s">
        <v>139</v>
      </c>
      <c r="AS34" s="26" t="s">
        <v>139</v>
      </c>
      <c r="AT34" s="26" t="s">
        <v>139</v>
      </c>
      <c r="AU34" s="26" t="s">
        <v>139</v>
      </c>
      <c r="AV34" s="26" t="s">
        <v>139</v>
      </c>
      <c r="AW34" s="26" t="s">
        <v>139</v>
      </c>
      <c r="AX34" s="26" t="s">
        <v>139</v>
      </c>
      <c r="AY34" s="26" t="s">
        <v>139</v>
      </c>
      <c r="AZ34" s="26" t="s">
        <v>139</v>
      </c>
      <c r="BA34" s="26" t="s">
        <v>139</v>
      </c>
      <c r="BB34" s="26" t="s">
        <v>139</v>
      </c>
      <c r="BC34" s="26" t="s">
        <v>139</v>
      </c>
      <c r="BD34" s="26" t="s">
        <v>139</v>
      </c>
      <c r="BE34" s="26" t="s">
        <v>139</v>
      </c>
      <c r="BF34" s="26" t="s">
        <v>139</v>
      </c>
      <c r="BG34" s="26" t="s">
        <v>139</v>
      </c>
    </row>
    <row r="35" spans="1:59" ht="13.15">
      <c r="A35" s="25" t="s">
        <v>166</v>
      </c>
      <c r="B35" s="25" t="s">
        <v>137</v>
      </c>
      <c r="C35" s="23" t="s">
        <v>138</v>
      </c>
      <c r="D35" s="27" t="s">
        <v>139</v>
      </c>
      <c r="E35" s="27" t="s">
        <v>139</v>
      </c>
      <c r="F35" s="27" t="s">
        <v>139</v>
      </c>
      <c r="G35" s="27" t="s">
        <v>139</v>
      </c>
      <c r="H35" s="27" t="s">
        <v>139</v>
      </c>
      <c r="I35" s="27" t="s">
        <v>139</v>
      </c>
      <c r="J35" s="27" t="s">
        <v>139</v>
      </c>
      <c r="K35" s="27" t="s">
        <v>139</v>
      </c>
      <c r="L35" s="27" t="s">
        <v>139</v>
      </c>
      <c r="M35" s="27" t="s">
        <v>139</v>
      </c>
      <c r="N35" s="27" t="s">
        <v>139</v>
      </c>
      <c r="O35" s="27" t="s">
        <v>139</v>
      </c>
      <c r="P35" s="27" t="s">
        <v>139</v>
      </c>
      <c r="Q35" s="27">
        <v>0.151</v>
      </c>
      <c r="R35" s="27">
        <v>0.14099999999999999</v>
      </c>
      <c r="S35" s="27">
        <v>0.13500000000000001</v>
      </c>
      <c r="T35" s="27">
        <v>0.14299999999999999</v>
      </c>
      <c r="U35" s="27">
        <v>0.161</v>
      </c>
      <c r="V35" s="27">
        <v>0.17399999999999999</v>
      </c>
      <c r="W35" s="27">
        <v>0.18099999999999999</v>
      </c>
      <c r="X35" s="27">
        <v>0.191</v>
      </c>
      <c r="Y35" s="27">
        <v>0.21299999999999999</v>
      </c>
      <c r="Z35" s="27">
        <v>0.23899999999999999</v>
      </c>
      <c r="AA35" s="27">
        <v>0.25700000000000001</v>
      </c>
      <c r="AB35" s="27">
        <v>0.27700000000000002</v>
      </c>
      <c r="AC35" s="27">
        <v>0.29599999999999999</v>
      </c>
      <c r="AD35" s="27">
        <v>0.28699999999999998</v>
      </c>
      <c r="AE35" s="27">
        <v>0.31900000000000001</v>
      </c>
      <c r="AF35" s="27">
        <v>0.314</v>
      </c>
      <c r="AG35" s="27">
        <v>0.311</v>
      </c>
      <c r="AH35" s="27">
        <v>0.28999999999999998</v>
      </c>
      <c r="AI35" s="27">
        <v>0.28799999999999998</v>
      </c>
      <c r="AJ35" s="27">
        <v>0.249</v>
      </c>
      <c r="AK35" s="27">
        <v>0.23100000000000001</v>
      </c>
      <c r="AL35" s="27">
        <v>0.21099999999999999</v>
      </c>
      <c r="AM35" s="27">
        <v>0.18099999999999999</v>
      </c>
      <c r="AN35" s="27">
        <v>0.17599999999999999</v>
      </c>
      <c r="AO35" s="27">
        <v>0.184</v>
      </c>
      <c r="AP35" s="27">
        <v>0.19800000000000001</v>
      </c>
      <c r="AQ35" s="27">
        <v>0.19800000000000001</v>
      </c>
      <c r="AR35" s="27">
        <v>0.217</v>
      </c>
      <c r="AS35" s="27">
        <v>0.221</v>
      </c>
      <c r="AT35" s="27">
        <v>9.0999999999999998E-2</v>
      </c>
      <c r="AU35" s="27">
        <v>9.5000000000000001E-2</v>
      </c>
      <c r="AV35" s="27">
        <v>0.111</v>
      </c>
      <c r="AW35" s="27">
        <v>0.11700000000000001</v>
      </c>
      <c r="AX35" s="27">
        <v>0.115</v>
      </c>
      <c r="AY35" s="27">
        <v>0.11600000000000001</v>
      </c>
      <c r="AZ35" s="27">
        <v>0.12</v>
      </c>
      <c r="BA35" s="27">
        <v>0.13300000000000001</v>
      </c>
      <c r="BB35" s="27">
        <v>0.17499999999999999</v>
      </c>
      <c r="BC35" s="27">
        <v>0.20399999999999999</v>
      </c>
      <c r="BD35" s="27">
        <v>0.214</v>
      </c>
      <c r="BE35" s="27">
        <v>0.21</v>
      </c>
      <c r="BF35" s="28">
        <v>0.215</v>
      </c>
      <c r="BG35" s="28">
        <v>0.21099999999999999</v>
      </c>
    </row>
    <row r="36" spans="1:59" ht="13.15">
      <c r="A36" s="25" t="s">
        <v>167</v>
      </c>
      <c r="B36" s="25" t="s">
        <v>137</v>
      </c>
      <c r="C36" s="23" t="s">
        <v>138</v>
      </c>
      <c r="D36" s="26" t="s">
        <v>139</v>
      </c>
      <c r="E36" s="26" t="s">
        <v>139</v>
      </c>
      <c r="F36" s="26" t="s">
        <v>139</v>
      </c>
      <c r="G36" s="26" t="s">
        <v>139</v>
      </c>
      <c r="H36" s="26" t="s">
        <v>139</v>
      </c>
      <c r="I36" s="26" t="s">
        <v>139</v>
      </c>
      <c r="J36" s="26" t="s">
        <v>139</v>
      </c>
      <c r="K36" s="26" t="s">
        <v>139</v>
      </c>
      <c r="L36" s="26" t="s">
        <v>139</v>
      </c>
      <c r="M36" s="26" t="s">
        <v>139</v>
      </c>
      <c r="N36" s="26" t="s">
        <v>139</v>
      </c>
      <c r="O36" s="26" t="s">
        <v>139</v>
      </c>
      <c r="P36" s="26" t="s">
        <v>139</v>
      </c>
      <c r="Q36" s="26" t="s">
        <v>139</v>
      </c>
      <c r="R36" s="26" t="s">
        <v>139</v>
      </c>
      <c r="S36" s="26" t="s">
        <v>139</v>
      </c>
      <c r="T36" s="26" t="s">
        <v>139</v>
      </c>
      <c r="U36" s="26" t="s">
        <v>139</v>
      </c>
      <c r="V36" s="26" t="s">
        <v>139</v>
      </c>
      <c r="W36" s="26" t="s">
        <v>139</v>
      </c>
      <c r="X36" s="26" t="s">
        <v>139</v>
      </c>
      <c r="Y36" s="26" t="s">
        <v>139</v>
      </c>
      <c r="Z36" s="26" t="s">
        <v>139</v>
      </c>
      <c r="AA36" s="26" t="s">
        <v>139</v>
      </c>
      <c r="AB36" s="26" t="s">
        <v>139</v>
      </c>
      <c r="AC36" s="26" t="s">
        <v>139</v>
      </c>
      <c r="AD36" s="26" t="s">
        <v>139</v>
      </c>
      <c r="AE36" s="26" t="s">
        <v>139</v>
      </c>
      <c r="AF36" s="26" t="s">
        <v>139</v>
      </c>
      <c r="AG36" s="26" t="s">
        <v>139</v>
      </c>
      <c r="AH36" s="26">
        <v>0.28599999999999998</v>
      </c>
      <c r="AI36" s="26">
        <v>0.307</v>
      </c>
      <c r="AJ36" s="26">
        <v>0.32100000000000001</v>
      </c>
      <c r="AK36" s="26">
        <v>0.32300000000000001</v>
      </c>
      <c r="AL36" s="26">
        <v>0.32300000000000001</v>
      </c>
      <c r="AM36" s="26">
        <v>0.314</v>
      </c>
      <c r="AN36" s="26">
        <v>0.36199999999999999</v>
      </c>
      <c r="AO36" s="26">
        <v>0.378</v>
      </c>
      <c r="AP36" s="26">
        <v>0.34100000000000003</v>
      </c>
      <c r="AQ36" s="26">
        <v>0.32700000000000001</v>
      </c>
      <c r="AR36" s="26">
        <v>0.40500000000000003</v>
      </c>
      <c r="AS36" s="26">
        <v>0.312</v>
      </c>
      <c r="AT36" s="26">
        <v>0.30399999999999999</v>
      </c>
      <c r="AU36" s="26">
        <v>0.32900000000000001</v>
      </c>
      <c r="AV36" s="26">
        <v>0.33200000000000002</v>
      </c>
      <c r="AW36" s="26">
        <v>0.315</v>
      </c>
      <c r="AX36" s="26">
        <v>0.315</v>
      </c>
      <c r="AY36" s="26">
        <v>0.36199999999999999</v>
      </c>
      <c r="AZ36" s="26">
        <v>0.38200000000000001</v>
      </c>
      <c r="BA36" s="26">
        <v>0.377</v>
      </c>
      <c r="BB36" s="26">
        <v>0.36399999999999999</v>
      </c>
      <c r="BC36" s="26">
        <v>0.36399999999999999</v>
      </c>
      <c r="BD36" s="26">
        <v>0.34899999999999998</v>
      </c>
      <c r="BE36" s="26">
        <v>0.33700000000000002</v>
      </c>
      <c r="BF36" s="28">
        <v>0.32400000000000001</v>
      </c>
      <c r="BG36" s="28" t="s">
        <v>139</v>
      </c>
    </row>
    <row r="37" spans="1:59" ht="13.15">
      <c r="A37" s="25" t="s">
        <v>168</v>
      </c>
      <c r="B37" s="25" t="s">
        <v>137</v>
      </c>
      <c r="C37" s="23" t="s">
        <v>138</v>
      </c>
      <c r="D37" s="27" t="s">
        <v>139</v>
      </c>
      <c r="E37" s="27" t="s">
        <v>139</v>
      </c>
      <c r="F37" s="27" t="s">
        <v>139</v>
      </c>
      <c r="G37" s="27" t="s">
        <v>139</v>
      </c>
      <c r="H37" s="27" t="s">
        <v>139</v>
      </c>
      <c r="I37" s="27" t="s">
        <v>139</v>
      </c>
      <c r="J37" s="27" t="s">
        <v>139</v>
      </c>
      <c r="K37" s="27" t="s">
        <v>139</v>
      </c>
      <c r="L37" s="27" t="s">
        <v>139</v>
      </c>
      <c r="M37" s="27" t="s">
        <v>139</v>
      </c>
      <c r="N37" s="27" t="s">
        <v>139</v>
      </c>
      <c r="O37" s="27" t="s">
        <v>139</v>
      </c>
      <c r="P37" s="27" t="s">
        <v>139</v>
      </c>
      <c r="Q37" s="27" t="s">
        <v>139</v>
      </c>
      <c r="R37" s="27" t="s">
        <v>139</v>
      </c>
      <c r="S37" s="27" t="s">
        <v>139</v>
      </c>
      <c r="T37" s="27" t="s">
        <v>139</v>
      </c>
      <c r="U37" s="27" t="s">
        <v>139</v>
      </c>
      <c r="V37" s="27" t="s">
        <v>139</v>
      </c>
      <c r="W37" s="27" t="s">
        <v>139</v>
      </c>
      <c r="X37" s="27" t="s">
        <v>139</v>
      </c>
      <c r="Y37" s="27" t="s">
        <v>139</v>
      </c>
      <c r="Z37" s="27" t="s">
        <v>139</v>
      </c>
      <c r="AA37" s="27" t="s">
        <v>139</v>
      </c>
      <c r="AB37" s="27" t="s">
        <v>139</v>
      </c>
      <c r="AC37" s="27" t="s">
        <v>139</v>
      </c>
      <c r="AD37" s="27" t="s">
        <v>139</v>
      </c>
      <c r="AE37" s="27" t="s">
        <v>139</v>
      </c>
      <c r="AF37" s="27" t="s">
        <v>139</v>
      </c>
      <c r="AG37" s="27" t="s">
        <v>139</v>
      </c>
      <c r="AH37" s="27" t="s">
        <v>139</v>
      </c>
      <c r="AI37" s="27" t="s">
        <v>139</v>
      </c>
      <c r="AJ37" s="27" t="s">
        <v>139</v>
      </c>
      <c r="AK37" s="27" t="s">
        <v>139</v>
      </c>
      <c r="AL37" s="27" t="s">
        <v>139</v>
      </c>
      <c r="AM37" s="27" t="s">
        <v>139</v>
      </c>
      <c r="AN37" s="27" t="s">
        <v>139</v>
      </c>
      <c r="AO37" s="27" t="s">
        <v>139</v>
      </c>
      <c r="AP37" s="27" t="s">
        <v>139</v>
      </c>
      <c r="AQ37" s="27" t="s">
        <v>139</v>
      </c>
      <c r="AR37" s="27" t="s">
        <v>139</v>
      </c>
      <c r="AS37" s="27" t="s">
        <v>139</v>
      </c>
      <c r="AT37" s="27" t="s">
        <v>139</v>
      </c>
      <c r="AU37" s="27" t="s">
        <v>139</v>
      </c>
      <c r="AV37" s="27" t="s">
        <v>139</v>
      </c>
      <c r="AW37" s="27" t="s">
        <v>139</v>
      </c>
      <c r="AX37" s="27" t="s">
        <v>139</v>
      </c>
      <c r="AY37" s="27" t="s">
        <v>139</v>
      </c>
      <c r="AZ37" s="27" t="s">
        <v>139</v>
      </c>
      <c r="BA37" s="27" t="s">
        <v>139</v>
      </c>
      <c r="BB37" s="27" t="s">
        <v>139</v>
      </c>
      <c r="BC37" s="27" t="s">
        <v>139</v>
      </c>
      <c r="BD37" s="27" t="s">
        <v>139</v>
      </c>
      <c r="BE37" s="27" t="s">
        <v>139</v>
      </c>
      <c r="BF37" s="27" t="s">
        <v>139</v>
      </c>
      <c r="BG37" s="27" t="s">
        <v>139</v>
      </c>
    </row>
    <row r="38" spans="1:59" ht="13.15">
      <c r="A38" s="25" t="s">
        <v>169</v>
      </c>
      <c r="B38" s="25" t="s">
        <v>137</v>
      </c>
      <c r="C38" s="23" t="s">
        <v>138</v>
      </c>
      <c r="D38" s="26" t="s">
        <v>139</v>
      </c>
      <c r="E38" s="26" t="s">
        <v>139</v>
      </c>
      <c r="F38" s="26" t="s">
        <v>139</v>
      </c>
      <c r="G38" s="26" t="s">
        <v>139</v>
      </c>
      <c r="H38" s="26" t="s">
        <v>139</v>
      </c>
      <c r="I38" s="26" t="s">
        <v>139</v>
      </c>
      <c r="J38" s="26" t="s">
        <v>139</v>
      </c>
      <c r="K38" s="26" t="s">
        <v>139</v>
      </c>
      <c r="L38" s="26" t="s">
        <v>139</v>
      </c>
      <c r="M38" s="26" t="s">
        <v>139</v>
      </c>
      <c r="N38" s="26" t="s">
        <v>139</v>
      </c>
      <c r="O38" s="26" t="s">
        <v>139</v>
      </c>
      <c r="P38" s="26" t="s">
        <v>139</v>
      </c>
      <c r="Q38" s="26" t="s">
        <v>139</v>
      </c>
      <c r="R38" s="26" t="s">
        <v>139</v>
      </c>
      <c r="S38" s="26" t="s">
        <v>139</v>
      </c>
      <c r="T38" s="26" t="s">
        <v>139</v>
      </c>
      <c r="U38" s="26" t="s">
        <v>139</v>
      </c>
      <c r="V38" s="26" t="s">
        <v>139</v>
      </c>
      <c r="W38" s="26" t="s">
        <v>139</v>
      </c>
      <c r="X38" s="26" t="s">
        <v>139</v>
      </c>
      <c r="Y38" s="26" t="s">
        <v>139</v>
      </c>
      <c r="Z38" s="26" t="s">
        <v>139</v>
      </c>
      <c r="AA38" s="26" t="s">
        <v>139</v>
      </c>
      <c r="AB38" s="26" t="s">
        <v>139</v>
      </c>
      <c r="AC38" s="26" t="s">
        <v>139</v>
      </c>
      <c r="AD38" s="26" t="s">
        <v>139</v>
      </c>
      <c r="AE38" s="26" t="s">
        <v>139</v>
      </c>
      <c r="AF38" s="26" t="s">
        <v>139</v>
      </c>
      <c r="AG38" s="26" t="s">
        <v>139</v>
      </c>
      <c r="AH38" s="26">
        <v>8.3000000000000004E-2</v>
      </c>
      <c r="AI38" s="26">
        <v>8.8999999999999996E-2</v>
      </c>
      <c r="AJ38" s="26">
        <v>8.7999999999999995E-2</v>
      </c>
      <c r="AK38" s="26">
        <v>0.13700000000000001</v>
      </c>
      <c r="AL38" s="26">
        <v>9.4E-2</v>
      </c>
      <c r="AM38" s="26">
        <v>0.09</v>
      </c>
      <c r="AN38" s="26">
        <v>8.2000000000000003E-2</v>
      </c>
      <c r="AO38" s="26">
        <v>9.2999999999999999E-2</v>
      </c>
      <c r="AP38" s="26">
        <v>9.6000000000000002E-2</v>
      </c>
      <c r="AQ38" s="26">
        <v>9.5000000000000001E-2</v>
      </c>
      <c r="AR38" s="26">
        <v>5.8999999999999997E-2</v>
      </c>
      <c r="AS38" s="26">
        <v>4.2000000000000003E-2</v>
      </c>
      <c r="AT38" s="26">
        <v>3.4000000000000002E-2</v>
      </c>
      <c r="AU38" s="26">
        <v>3.5999999999999997E-2</v>
      </c>
      <c r="AV38" s="26">
        <v>3.6999999999999998E-2</v>
      </c>
      <c r="AW38" s="26">
        <v>3.5999999999999997E-2</v>
      </c>
      <c r="AX38" s="26">
        <v>3.5000000000000003E-2</v>
      </c>
      <c r="AY38" s="26">
        <v>3.6999999999999998E-2</v>
      </c>
      <c r="AZ38" s="26">
        <v>3.7999999999999999E-2</v>
      </c>
      <c r="BA38" s="26">
        <v>3.7999999999999999E-2</v>
      </c>
      <c r="BB38" s="26">
        <v>3.5999999999999997E-2</v>
      </c>
      <c r="BC38" s="26">
        <v>3.6999999999999998E-2</v>
      </c>
      <c r="BD38" s="26">
        <v>3.6999999999999998E-2</v>
      </c>
      <c r="BE38" s="26">
        <v>3.5000000000000003E-2</v>
      </c>
      <c r="BF38" s="28">
        <v>3.6999999999999998E-2</v>
      </c>
      <c r="BG38" s="28">
        <v>3.9E-2</v>
      </c>
    </row>
    <row r="39" spans="1:59" ht="13.15">
      <c r="A39" s="25" t="s">
        <v>170</v>
      </c>
      <c r="B39" s="25" t="s">
        <v>137</v>
      </c>
      <c r="C39" s="23" t="s">
        <v>138</v>
      </c>
      <c r="D39" s="27" t="s">
        <v>139</v>
      </c>
      <c r="E39" s="27" t="s">
        <v>139</v>
      </c>
      <c r="F39" s="27" t="s">
        <v>139</v>
      </c>
      <c r="G39" s="27" t="s">
        <v>139</v>
      </c>
      <c r="H39" s="27" t="s">
        <v>139</v>
      </c>
      <c r="I39" s="27" t="s">
        <v>139</v>
      </c>
      <c r="J39" s="27" t="s">
        <v>139</v>
      </c>
      <c r="K39" s="27" t="s">
        <v>139</v>
      </c>
      <c r="L39" s="27" t="s">
        <v>139</v>
      </c>
      <c r="M39" s="27" t="s">
        <v>139</v>
      </c>
      <c r="N39" s="27" t="s">
        <v>139</v>
      </c>
      <c r="O39" s="27" t="s">
        <v>139</v>
      </c>
      <c r="P39" s="27" t="s">
        <v>139</v>
      </c>
      <c r="Q39" s="27" t="s">
        <v>139</v>
      </c>
      <c r="R39" s="27" t="s">
        <v>139</v>
      </c>
      <c r="S39" s="27" t="s">
        <v>139</v>
      </c>
      <c r="T39" s="27" t="s">
        <v>139</v>
      </c>
      <c r="U39" s="27" t="s">
        <v>139</v>
      </c>
      <c r="V39" s="27" t="s">
        <v>139</v>
      </c>
      <c r="W39" s="27" t="s">
        <v>139</v>
      </c>
      <c r="X39" s="27" t="s">
        <v>139</v>
      </c>
      <c r="Y39" s="27" t="s">
        <v>139</v>
      </c>
      <c r="Z39" s="27" t="s">
        <v>139</v>
      </c>
      <c r="AA39" s="27" t="s">
        <v>139</v>
      </c>
      <c r="AB39" s="27" t="s">
        <v>139</v>
      </c>
      <c r="AC39" s="27" t="s">
        <v>139</v>
      </c>
      <c r="AD39" s="27" t="s">
        <v>139</v>
      </c>
      <c r="AE39" s="27" t="s">
        <v>139</v>
      </c>
      <c r="AF39" s="27" t="s">
        <v>139</v>
      </c>
      <c r="AG39" s="27" t="s">
        <v>139</v>
      </c>
      <c r="AH39" s="27">
        <v>8.1000000000000003E-2</v>
      </c>
      <c r="AI39" s="27">
        <v>7.3999999999999996E-2</v>
      </c>
      <c r="AJ39" s="27">
        <v>8.4000000000000005E-2</v>
      </c>
      <c r="AK39" s="27">
        <v>8.5999999999999993E-2</v>
      </c>
      <c r="AL39" s="27">
        <v>8.8999999999999996E-2</v>
      </c>
      <c r="AM39" s="27">
        <v>8.8999999999999996E-2</v>
      </c>
      <c r="AN39" s="27">
        <v>9.2999999999999999E-2</v>
      </c>
      <c r="AO39" s="27">
        <v>9.7000000000000003E-2</v>
      </c>
      <c r="AP39" s="27">
        <v>0.10100000000000001</v>
      </c>
      <c r="AQ39" s="27">
        <v>0.11</v>
      </c>
      <c r="AR39" s="27">
        <v>0.12</v>
      </c>
      <c r="AS39" s="27">
        <v>0.122</v>
      </c>
      <c r="AT39" s="27">
        <v>0.108</v>
      </c>
      <c r="AU39" s="27">
        <v>0.105</v>
      </c>
      <c r="AV39" s="27">
        <v>0.126</v>
      </c>
      <c r="AW39" s="27">
        <v>0.126</v>
      </c>
      <c r="AX39" s="27">
        <v>0.124</v>
      </c>
      <c r="AY39" s="27">
        <v>0.14799999999999999</v>
      </c>
      <c r="AZ39" s="27">
        <v>0.16800000000000001</v>
      </c>
      <c r="BA39" s="27">
        <v>0.14899999999999999</v>
      </c>
      <c r="BB39" s="27">
        <v>0.14499999999999999</v>
      </c>
      <c r="BC39" s="27">
        <v>0.155</v>
      </c>
      <c r="BD39" s="27">
        <v>0.14799999999999999</v>
      </c>
      <c r="BE39" s="27">
        <v>0.14199999999999999</v>
      </c>
      <c r="BF39" s="28">
        <v>0.14399999999999999</v>
      </c>
      <c r="BG39" s="28">
        <v>0.153</v>
      </c>
    </row>
    <row r="40" spans="1:59" ht="13.15">
      <c r="A40" s="25" t="s">
        <v>171</v>
      </c>
      <c r="B40" s="25" t="s">
        <v>137</v>
      </c>
      <c r="C40" s="23" t="s">
        <v>138</v>
      </c>
      <c r="D40" s="26" t="s">
        <v>139</v>
      </c>
      <c r="E40" s="26" t="s">
        <v>139</v>
      </c>
      <c r="F40" s="26" t="s">
        <v>139</v>
      </c>
      <c r="G40" s="26" t="s">
        <v>139</v>
      </c>
      <c r="H40" s="26" t="s">
        <v>139</v>
      </c>
      <c r="I40" s="26" t="s">
        <v>139</v>
      </c>
      <c r="J40" s="26" t="s">
        <v>139</v>
      </c>
      <c r="K40" s="26" t="s">
        <v>139</v>
      </c>
      <c r="L40" s="26" t="s">
        <v>139</v>
      </c>
      <c r="M40" s="26" t="s">
        <v>139</v>
      </c>
      <c r="N40" s="26" t="s">
        <v>139</v>
      </c>
      <c r="O40" s="26" t="s">
        <v>139</v>
      </c>
      <c r="P40" s="26" t="s">
        <v>139</v>
      </c>
      <c r="Q40" s="26" t="s">
        <v>139</v>
      </c>
      <c r="R40" s="26" t="s">
        <v>139</v>
      </c>
      <c r="S40" s="26" t="s">
        <v>139</v>
      </c>
      <c r="T40" s="26" t="s">
        <v>139</v>
      </c>
      <c r="U40" s="26" t="s">
        <v>139</v>
      </c>
      <c r="V40" s="26" t="s">
        <v>139</v>
      </c>
      <c r="W40" s="26" t="s">
        <v>139</v>
      </c>
      <c r="X40" s="26" t="s">
        <v>139</v>
      </c>
      <c r="Y40" s="26" t="s">
        <v>139</v>
      </c>
      <c r="Z40" s="26" t="s">
        <v>139</v>
      </c>
      <c r="AA40" s="26" t="s">
        <v>139</v>
      </c>
      <c r="AB40" s="26" t="s">
        <v>139</v>
      </c>
      <c r="AC40" s="26" t="s">
        <v>139</v>
      </c>
      <c r="AD40" s="26" t="s">
        <v>139</v>
      </c>
      <c r="AE40" s="26" t="s">
        <v>139</v>
      </c>
      <c r="AF40" s="26" t="s">
        <v>139</v>
      </c>
      <c r="AG40" s="26" t="s">
        <v>139</v>
      </c>
      <c r="AH40" s="26" t="s">
        <v>139</v>
      </c>
      <c r="AI40" s="26" t="s">
        <v>139</v>
      </c>
      <c r="AJ40" s="26" t="s">
        <v>139</v>
      </c>
      <c r="AK40" s="26" t="s">
        <v>139</v>
      </c>
      <c r="AL40" s="26" t="s">
        <v>139</v>
      </c>
      <c r="AM40" s="26" t="s">
        <v>139</v>
      </c>
      <c r="AN40" s="26" t="s">
        <v>139</v>
      </c>
      <c r="AO40" s="26" t="s">
        <v>139</v>
      </c>
      <c r="AP40" s="26" t="s">
        <v>139</v>
      </c>
      <c r="AQ40" s="26" t="s">
        <v>139</v>
      </c>
      <c r="AR40" s="26" t="s">
        <v>139</v>
      </c>
      <c r="AS40" s="26" t="s">
        <v>139</v>
      </c>
      <c r="AT40" s="26" t="s">
        <v>139</v>
      </c>
      <c r="AU40" s="26" t="s">
        <v>139</v>
      </c>
      <c r="AV40" s="26" t="s">
        <v>139</v>
      </c>
      <c r="AW40" s="26" t="s">
        <v>139</v>
      </c>
      <c r="AX40" s="26" t="s">
        <v>139</v>
      </c>
      <c r="AY40" s="26" t="s">
        <v>139</v>
      </c>
      <c r="AZ40" s="26" t="s">
        <v>139</v>
      </c>
      <c r="BA40" s="26" t="s">
        <v>139</v>
      </c>
      <c r="BB40" s="26" t="s">
        <v>139</v>
      </c>
      <c r="BC40" s="26" t="s">
        <v>139</v>
      </c>
      <c r="BD40" s="26" t="s">
        <v>139</v>
      </c>
      <c r="BE40" s="26" t="s">
        <v>139</v>
      </c>
      <c r="BF40" s="26" t="s">
        <v>139</v>
      </c>
      <c r="BG40" s="26" t="s">
        <v>139</v>
      </c>
    </row>
    <row r="41" spans="1:59" ht="13.15">
      <c r="A41" s="25" t="s">
        <v>172</v>
      </c>
      <c r="B41" s="25" t="s">
        <v>137</v>
      </c>
      <c r="C41" s="23" t="s">
        <v>138</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2.1000000000000001E-2</v>
      </c>
      <c r="W41" s="27">
        <v>2.9000000000000001E-2</v>
      </c>
      <c r="X41" s="27">
        <v>0.128</v>
      </c>
      <c r="Y41" s="27">
        <v>0.183</v>
      </c>
      <c r="Z41" s="27">
        <v>0.23300000000000001</v>
      </c>
      <c r="AA41" s="27">
        <v>0.21299999999999999</v>
      </c>
      <c r="AB41" s="27">
        <v>0.193</v>
      </c>
      <c r="AC41" s="27">
        <v>0.25</v>
      </c>
      <c r="AD41" s="27">
        <v>0.52400000000000002</v>
      </c>
      <c r="AE41" s="27">
        <v>0.54600000000000004</v>
      </c>
      <c r="AF41" s="27">
        <v>0.64</v>
      </c>
      <c r="AG41" s="27">
        <v>0.60699999999999998</v>
      </c>
      <c r="AH41" s="27">
        <v>0.56799999999999995</v>
      </c>
      <c r="AI41" s="27">
        <v>0.77100000000000002</v>
      </c>
      <c r="AJ41" s="27">
        <v>0.72799999999999998</v>
      </c>
      <c r="AK41" s="27">
        <v>0.61699999999999999</v>
      </c>
      <c r="AL41" s="27">
        <v>0.58599999999999997</v>
      </c>
      <c r="AM41" s="27">
        <v>0.55300000000000005</v>
      </c>
      <c r="AN41" s="27">
        <v>0.48199999999999998</v>
      </c>
      <c r="AO41" s="27">
        <v>0.51600000000000001</v>
      </c>
      <c r="AP41" s="27">
        <v>0.503</v>
      </c>
      <c r="AQ41" s="27">
        <v>0.5</v>
      </c>
      <c r="AR41" s="27">
        <v>0.505</v>
      </c>
      <c r="AS41" s="27">
        <v>0.42399999999999999</v>
      </c>
      <c r="AT41" s="27">
        <v>0.40600000000000003</v>
      </c>
      <c r="AU41" s="27">
        <v>0.29399999999999998</v>
      </c>
      <c r="AV41" s="27">
        <v>0.34599999999999997</v>
      </c>
      <c r="AW41" s="27">
        <v>0.32600000000000001</v>
      </c>
      <c r="AX41" s="27">
        <v>0.32700000000000001</v>
      </c>
      <c r="AY41" s="27">
        <v>0.33800000000000002</v>
      </c>
      <c r="AZ41" s="27">
        <v>0.33800000000000002</v>
      </c>
      <c r="BA41" s="27">
        <v>0.32700000000000001</v>
      </c>
      <c r="BB41" s="27">
        <v>0.313</v>
      </c>
      <c r="BC41" s="27">
        <v>0.307</v>
      </c>
      <c r="BD41" s="27">
        <v>0.30299999999999999</v>
      </c>
      <c r="BE41" s="27">
        <v>0.31</v>
      </c>
      <c r="BF41" s="28">
        <v>0.30499999999999999</v>
      </c>
      <c r="BG41" s="28">
        <v>0.32100000000000001</v>
      </c>
    </row>
    <row r="42" spans="1:59" ht="13.15">
      <c r="A42" s="25" t="s">
        <v>173</v>
      </c>
      <c r="B42" s="25" t="s">
        <v>137</v>
      </c>
      <c r="C42" s="23" t="s">
        <v>138</v>
      </c>
      <c r="D42" s="26">
        <v>0.111</v>
      </c>
      <c r="E42" s="26">
        <v>0.114</v>
      </c>
      <c r="F42" s="26">
        <v>0.126</v>
      </c>
      <c r="G42" s="26">
        <v>0.126</v>
      </c>
      <c r="H42" s="26">
        <v>0.125</v>
      </c>
      <c r="I42" s="26">
        <v>0.12</v>
      </c>
      <c r="J42" s="26">
        <v>0.115</v>
      </c>
      <c r="K42" s="26">
        <v>0.112</v>
      </c>
      <c r="L42" s="26">
        <v>0.11700000000000001</v>
      </c>
      <c r="M42" s="26">
        <v>0.14299999999999999</v>
      </c>
      <c r="N42" s="26">
        <v>0.14299999999999999</v>
      </c>
      <c r="O42" s="26">
        <v>0.153</v>
      </c>
      <c r="P42" s="26">
        <v>0.159</v>
      </c>
      <c r="Q42" s="26">
        <v>0.156</v>
      </c>
      <c r="R42" s="26">
        <v>0.154</v>
      </c>
      <c r="S42" s="26">
        <v>0.14799999999999999</v>
      </c>
      <c r="T42" s="26">
        <v>0.14499999999999999</v>
      </c>
      <c r="U42" s="26">
        <v>0.14099999999999999</v>
      </c>
      <c r="V42" s="26">
        <v>0.125</v>
      </c>
      <c r="W42" s="26">
        <v>0.122</v>
      </c>
      <c r="X42" s="26">
        <v>0.123</v>
      </c>
      <c r="Y42" s="26">
        <v>0.124</v>
      </c>
      <c r="Z42" s="26">
        <v>0.121</v>
      </c>
      <c r="AA42" s="26">
        <v>0.12</v>
      </c>
      <c r="AB42" s="26">
        <v>0.125</v>
      </c>
      <c r="AC42" s="26">
        <v>0.121</v>
      </c>
      <c r="AD42" s="26">
        <v>0.12</v>
      </c>
      <c r="AE42" s="26">
        <v>0.124</v>
      </c>
      <c r="AF42" s="26">
        <v>0.13200000000000001</v>
      </c>
      <c r="AG42" s="26">
        <v>0.13600000000000001</v>
      </c>
      <c r="AH42" s="26">
        <v>0.14499999999999999</v>
      </c>
      <c r="AI42" s="26">
        <v>0.14799999999999999</v>
      </c>
      <c r="AJ42" s="26">
        <v>0.15</v>
      </c>
      <c r="AK42" s="26">
        <v>0.155</v>
      </c>
      <c r="AL42" s="26">
        <v>0.159</v>
      </c>
      <c r="AM42" s="26">
        <v>0.155</v>
      </c>
      <c r="AN42" s="26">
        <v>0.14799999999999999</v>
      </c>
      <c r="AO42" s="26">
        <v>0.155</v>
      </c>
      <c r="AP42" s="26">
        <v>0.159</v>
      </c>
      <c r="AQ42" s="26">
        <v>0.155</v>
      </c>
      <c r="AR42" s="26">
        <v>0.156</v>
      </c>
      <c r="AS42" s="26">
        <v>0.14699999999999999</v>
      </c>
      <c r="AT42" s="26">
        <v>0.151</v>
      </c>
      <c r="AU42" s="26">
        <v>0.14799999999999999</v>
      </c>
      <c r="AV42" s="26">
        <v>0.154</v>
      </c>
      <c r="AW42" s="26">
        <v>0.154</v>
      </c>
      <c r="AX42" s="26">
        <v>0.151</v>
      </c>
      <c r="AY42" s="26">
        <v>0.158</v>
      </c>
      <c r="AZ42" s="26">
        <v>0.159</v>
      </c>
      <c r="BA42" s="26">
        <v>0.155</v>
      </c>
      <c r="BB42" s="26">
        <v>0.16800000000000001</v>
      </c>
      <c r="BC42" s="26">
        <v>0.17499999999999999</v>
      </c>
      <c r="BD42" s="26">
        <v>0.17</v>
      </c>
      <c r="BE42" s="26">
        <v>0.16700000000000001</v>
      </c>
      <c r="BF42" s="28">
        <v>0.183</v>
      </c>
      <c r="BG42" s="28">
        <v>0.188</v>
      </c>
    </row>
    <row r="43" spans="1:59" ht="13.15">
      <c r="A43" s="25" t="s">
        <v>174</v>
      </c>
      <c r="B43" s="25" t="s">
        <v>137</v>
      </c>
      <c r="C43" s="23" t="s">
        <v>138</v>
      </c>
      <c r="D43" s="27" t="s">
        <v>139</v>
      </c>
      <c r="E43" s="27" t="s">
        <v>139</v>
      </c>
      <c r="F43" s="27" t="s">
        <v>139</v>
      </c>
      <c r="G43" s="27" t="s">
        <v>139</v>
      </c>
      <c r="H43" s="27" t="s">
        <v>139</v>
      </c>
      <c r="I43" s="27" t="s">
        <v>139</v>
      </c>
      <c r="J43" s="27" t="s">
        <v>139</v>
      </c>
      <c r="K43" s="27" t="s">
        <v>139</v>
      </c>
      <c r="L43" s="27" t="s">
        <v>139</v>
      </c>
      <c r="M43" s="27" t="s">
        <v>139</v>
      </c>
      <c r="N43" s="27" t="s">
        <v>139</v>
      </c>
      <c r="O43" s="27" t="s">
        <v>139</v>
      </c>
      <c r="P43" s="27" t="s">
        <v>139</v>
      </c>
      <c r="Q43" s="27" t="s">
        <v>139</v>
      </c>
      <c r="R43" s="27" t="s">
        <v>139</v>
      </c>
      <c r="S43" s="27" t="s">
        <v>139</v>
      </c>
      <c r="T43" s="27" t="s">
        <v>139</v>
      </c>
      <c r="U43" s="27" t="s">
        <v>139</v>
      </c>
      <c r="V43" s="27" t="s">
        <v>139</v>
      </c>
      <c r="W43" s="27" t="s">
        <v>139</v>
      </c>
      <c r="X43" s="27" t="s">
        <v>139</v>
      </c>
      <c r="Y43" s="27" t="s">
        <v>139</v>
      </c>
      <c r="Z43" s="27" t="s">
        <v>139</v>
      </c>
      <c r="AA43" s="27" t="s">
        <v>139</v>
      </c>
      <c r="AB43" s="27" t="s">
        <v>139</v>
      </c>
      <c r="AC43" s="27" t="s">
        <v>139</v>
      </c>
      <c r="AD43" s="27" t="s">
        <v>139</v>
      </c>
      <c r="AE43" s="27" t="s">
        <v>139</v>
      </c>
      <c r="AF43" s="27" t="s">
        <v>139</v>
      </c>
      <c r="AG43" s="27" t="s">
        <v>139</v>
      </c>
      <c r="AH43" s="27" t="s">
        <v>139</v>
      </c>
      <c r="AI43" s="27" t="s">
        <v>139</v>
      </c>
      <c r="AJ43" s="27" t="s">
        <v>139</v>
      </c>
      <c r="AK43" s="27" t="s">
        <v>139</v>
      </c>
      <c r="AL43" s="27" t="s">
        <v>139</v>
      </c>
      <c r="AM43" s="27" t="s">
        <v>139</v>
      </c>
      <c r="AN43" s="27" t="s">
        <v>139</v>
      </c>
      <c r="AO43" s="27" t="s">
        <v>139</v>
      </c>
      <c r="AP43" s="27" t="s">
        <v>139</v>
      </c>
      <c r="AQ43" s="27" t="s">
        <v>139</v>
      </c>
      <c r="AR43" s="27" t="s">
        <v>139</v>
      </c>
      <c r="AS43" s="27" t="s">
        <v>139</v>
      </c>
      <c r="AT43" s="27" t="s">
        <v>139</v>
      </c>
      <c r="AU43" s="27" t="s">
        <v>139</v>
      </c>
      <c r="AV43" s="27" t="s">
        <v>139</v>
      </c>
      <c r="AW43" s="27" t="s">
        <v>139</v>
      </c>
      <c r="AX43" s="27" t="s">
        <v>139</v>
      </c>
      <c r="AY43" s="27" t="s">
        <v>139</v>
      </c>
      <c r="AZ43" s="27" t="s">
        <v>139</v>
      </c>
      <c r="BA43" s="27" t="s">
        <v>139</v>
      </c>
      <c r="BB43" s="27" t="s">
        <v>139</v>
      </c>
      <c r="BC43" s="27" t="s">
        <v>139</v>
      </c>
      <c r="BD43" s="27" t="s">
        <v>139</v>
      </c>
      <c r="BE43" s="27" t="s">
        <v>139</v>
      </c>
      <c r="BF43" s="27" t="s">
        <v>139</v>
      </c>
      <c r="BG43" s="27" t="s">
        <v>139</v>
      </c>
    </row>
    <row r="44" spans="1:59" ht="13.15">
      <c r="A44" s="29" t="s">
        <v>175</v>
      </c>
      <c r="B44" s="25" t="s">
        <v>137</v>
      </c>
      <c r="C44" s="23" t="s">
        <v>138</v>
      </c>
      <c r="D44" s="26">
        <v>1.482</v>
      </c>
      <c r="E44" s="26">
        <v>1.5449999999999999</v>
      </c>
      <c r="F44" s="26">
        <v>1.5229999999999999</v>
      </c>
      <c r="G44" s="26">
        <v>1.448</v>
      </c>
      <c r="H44" s="26">
        <v>1.4179999999999999</v>
      </c>
      <c r="I44" s="26">
        <v>1.3460000000000001</v>
      </c>
      <c r="J44" s="26">
        <v>1.38</v>
      </c>
      <c r="K44" s="26">
        <v>1.403</v>
      </c>
      <c r="L44" s="26">
        <v>1.37</v>
      </c>
      <c r="M44" s="26">
        <v>1.4</v>
      </c>
      <c r="N44" s="26">
        <v>1.468</v>
      </c>
      <c r="O44" s="26">
        <v>1.4279999999999999</v>
      </c>
      <c r="P44" s="26">
        <v>1.4430000000000001</v>
      </c>
      <c r="Q44" s="26">
        <v>1.395</v>
      </c>
      <c r="R44" s="26">
        <v>1.37</v>
      </c>
      <c r="S44" s="26">
        <v>1.5169999999999999</v>
      </c>
      <c r="T44" s="26">
        <v>1.6559999999999999</v>
      </c>
      <c r="U44" s="26">
        <v>1.79</v>
      </c>
      <c r="V44" s="26">
        <v>1.538</v>
      </c>
      <c r="W44" s="26">
        <v>1.518</v>
      </c>
      <c r="X44" s="26">
        <v>1.506</v>
      </c>
      <c r="Y44" s="26">
        <v>1.5820000000000001</v>
      </c>
      <c r="Z44" s="26">
        <v>1.595</v>
      </c>
      <c r="AA44" s="26">
        <v>1.641</v>
      </c>
      <c r="AB44" s="26">
        <v>1.573</v>
      </c>
      <c r="AC44" s="26">
        <v>0.38500000000000001</v>
      </c>
      <c r="AD44" s="26">
        <v>2.1000000000000001E-2</v>
      </c>
      <c r="AE44" s="26">
        <v>1.7999999999999999E-2</v>
      </c>
      <c r="AF44" s="26">
        <v>0.86499999999999999</v>
      </c>
      <c r="AG44" s="26">
        <v>1.153</v>
      </c>
      <c r="AH44" s="26">
        <v>1.0920000000000001</v>
      </c>
      <c r="AI44" s="26">
        <v>1.107</v>
      </c>
      <c r="AJ44" s="26">
        <v>1.1459999999999999</v>
      </c>
      <c r="AK44" s="26">
        <v>1.206</v>
      </c>
      <c r="AL44" s="26">
        <v>1.25</v>
      </c>
      <c r="AM44" s="26">
        <v>1.296</v>
      </c>
      <c r="AN44" s="26">
        <v>1.3480000000000001</v>
      </c>
      <c r="AO44" s="26">
        <v>1.403</v>
      </c>
      <c r="AP44" s="26">
        <v>1.488</v>
      </c>
      <c r="AQ44" s="26">
        <v>1.528</v>
      </c>
      <c r="AR44" s="26">
        <v>1.5289999999999999</v>
      </c>
      <c r="AS44" s="26">
        <v>1.5269999999999999</v>
      </c>
      <c r="AT44" s="26">
        <v>1.5269999999999999</v>
      </c>
      <c r="AU44" s="26">
        <v>1.5549999999999999</v>
      </c>
      <c r="AV44" s="26">
        <v>1.641</v>
      </c>
      <c r="AW44" s="26">
        <v>1.6140000000000001</v>
      </c>
      <c r="AX44" s="26">
        <v>1.583</v>
      </c>
      <c r="AY44" s="26">
        <v>1.556</v>
      </c>
      <c r="AZ44" s="26">
        <v>1.5529999999999999</v>
      </c>
      <c r="BA44" s="26">
        <v>1.5309999999999999</v>
      </c>
      <c r="BB44" s="26">
        <v>1.5289999999999999</v>
      </c>
      <c r="BC44" s="26">
        <v>1.534</v>
      </c>
      <c r="BD44" s="26">
        <v>1.56</v>
      </c>
      <c r="BE44" s="26">
        <v>1.6220000000000001</v>
      </c>
      <c r="BF44" s="28">
        <v>1.647</v>
      </c>
      <c r="BG44" s="28">
        <v>1.823</v>
      </c>
    </row>
    <row r="45" spans="1:59" ht="13.15">
      <c r="A45" s="25" t="s">
        <v>176</v>
      </c>
      <c r="B45" s="25" t="s">
        <v>137</v>
      </c>
      <c r="C45" s="23" t="s">
        <v>138</v>
      </c>
      <c r="D45" s="27">
        <v>1.206</v>
      </c>
      <c r="E45" s="27">
        <v>1.2070000000000001</v>
      </c>
      <c r="F45" s="27">
        <v>1.224</v>
      </c>
      <c r="G45" s="27">
        <v>1.2170000000000001</v>
      </c>
      <c r="H45" s="27">
        <v>1.2549999999999999</v>
      </c>
      <c r="I45" s="27">
        <v>1.2909999999999999</v>
      </c>
      <c r="J45" s="27">
        <v>1.323</v>
      </c>
      <c r="K45" s="27">
        <v>1.341</v>
      </c>
      <c r="L45" s="27">
        <v>1.296</v>
      </c>
      <c r="M45" s="27">
        <v>1.2609999999999999</v>
      </c>
      <c r="N45" s="27">
        <v>1.25</v>
      </c>
      <c r="O45" s="27">
        <v>1.2410000000000001</v>
      </c>
      <c r="P45" s="27">
        <v>1.2230000000000001</v>
      </c>
      <c r="Q45" s="27">
        <v>1.167</v>
      </c>
      <c r="R45" s="27">
        <v>1.0409999999999999</v>
      </c>
      <c r="S45" s="27">
        <v>1.014</v>
      </c>
      <c r="T45" s="27">
        <v>0.96799999999999997</v>
      </c>
      <c r="U45" s="27">
        <v>1.0129999999999999</v>
      </c>
      <c r="V45" s="27">
        <v>1.0169999999999999</v>
      </c>
      <c r="W45" s="27">
        <v>1.0740000000000001</v>
      </c>
      <c r="X45" s="27">
        <v>1.075</v>
      </c>
      <c r="Y45" s="27">
        <v>1.095</v>
      </c>
      <c r="Z45" s="27">
        <v>1.121</v>
      </c>
      <c r="AA45" s="27">
        <v>1.1319999999999999</v>
      </c>
      <c r="AB45" s="27">
        <v>1.1319999999999999</v>
      </c>
      <c r="AC45" s="27" t="s">
        <v>139</v>
      </c>
      <c r="AD45" s="27" t="s">
        <v>139</v>
      </c>
      <c r="AE45" s="27" t="s">
        <v>139</v>
      </c>
      <c r="AF45" s="27" t="s">
        <v>139</v>
      </c>
      <c r="AG45" s="27" t="s">
        <v>139</v>
      </c>
      <c r="AH45" s="27" t="s">
        <v>139</v>
      </c>
      <c r="AI45" s="27" t="s">
        <v>139</v>
      </c>
      <c r="AJ45" s="27" t="s">
        <v>139</v>
      </c>
      <c r="AK45" s="27" t="s">
        <v>139</v>
      </c>
      <c r="AL45" s="27" t="s">
        <v>139</v>
      </c>
      <c r="AM45" s="27" t="s">
        <v>139</v>
      </c>
      <c r="AN45" s="27" t="s">
        <v>139</v>
      </c>
      <c r="AO45" s="27" t="s">
        <v>139</v>
      </c>
      <c r="AP45" s="27" t="s">
        <v>139</v>
      </c>
      <c r="AQ45" s="27" t="s">
        <v>139</v>
      </c>
      <c r="AR45" s="27" t="s">
        <v>139</v>
      </c>
      <c r="AS45" s="27" t="s">
        <v>139</v>
      </c>
      <c r="AT45" s="27" t="s">
        <v>139</v>
      </c>
      <c r="AU45" s="27" t="s">
        <v>139</v>
      </c>
      <c r="AV45" s="27" t="s">
        <v>139</v>
      </c>
      <c r="AW45" s="27" t="s">
        <v>139</v>
      </c>
      <c r="AX45" s="27" t="s">
        <v>139</v>
      </c>
      <c r="AY45" s="27" t="s">
        <v>139</v>
      </c>
      <c r="AZ45" s="27" t="s">
        <v>139</v>
      </c>
      <c r="BA45" s="27" t="s">
        <v>139</v>
      </c>
      <c r="BB45" s="27" t="s">
        <v>139</v>
      </c>
      <c r="BC45" s="27" t="s">
        <v>139</v>
      </c>
      <c r="BD45" s="27" t="s">
        <v>139</v>
      </c>
      <c r="BE45" s="27" t="s">
        <v>139</v>
      </c>
      <c r="BF45" s="27" t="s">
        <v>139</v>
      </c>
      <c r="BG45" s="27" t="s">
        <v>139</v>
      </c>
    </row>
    <row r="46" spans="1:59">
      <c r="A46" s="32" t="s">
        <v>177</v>
      </c>
    </row>
    <row r="48" spans="1:59">
      <c r="A48" s="18" t="s">
        <v>207</v>
      </c>
      <c r="B48" s="45">
        <f>AVERAGE(BF9:BF10,BF15,BF18:BF20,BF29,BF30,BF33,BF36,BF39,BF41)</f>
        <v>0.39941666666666659</v>
      </c>
      <c r="BF48" s="46">
        <f>AVERAGE(BF9:BF10,BF15,BF18:BF20,BF29,BF30,BF33,BF36,BF39,BF41)</f>
        <v>0.39941666666666659</v>
      </c>
      <c r="BG48" s="33">
        <f>AVERAGE(BG9:BG10,BG15:BG22,BG26,BG29,BG30,BG31,BG33,BG36:BG41)</f>
        <v>0.38574999999999987</v>
      </c>
    </row>
    <row r="49" spans="1:59">
      <c r="A49" s="18" t="s">
        <v>209</v>
      </c>
      <c r="B49" s="45">
        <f>PERCENTILE((BF9:BF10,BF15,BF18:BF20,BF29,BF30,BF33,BF36,BF39,BF41),0.75)</f>
        <v>0.40425</v>
      </c>
      <c r="BG49" s="33"/>
    </row>
    <row r="50" spans="1:59">
      <c r="A50" s="18" t="s">
        <v>210</v>
      </c>
      <c r="B50" s="45">
        <f>PERCENTILE((BF9:BF10,BF15,BF18:BF20,BF29,BF30,BF33,BF36,BF39,BF41),0.95)</f>
        <v>1.2616499999999995</v>
      </c>
      <c r="BG50" s="33"/>
    </row>
    <row r="51" spans="1:59">
      <c r="A51" s="18" t="s">
        <v>208</v>
      </c>
      <c r="B51" s="45">
        <f>BF7</f>
        <v>0.42968749999999994</v>
      </c>
    </row>
    <row r="52" spans="1:59">
      <c r="A52" s="18" t="s">
        <v>178</v>
      </c>
      <c r="B52" s="45">
        <f>AVERAGE(BF7:BG7)</f>
        <v>0.44321041666666661</v>
      </c>
    </row>
    <row r="53" spans="1:59">
      <c r="A53" s="18" t="s">
        <v>179</v>
      </c>
      <c r="B53" s="45">
        <f>AVERAGE(B58:C58)</f>
        <v>0.20948739069117425</v>
      </c>
    </row>
    <row r="55" spans="1:59">
      <c r="B55" s="18">
        <v>2019</v>
      </c>
      <c r="C55" s="18">
        <v>2020</v>
      </c>
    </row>
    <row r="56" spans="1:59" ht="14.25">
      <c r="A56" s="1" t="s">
        <v>180</v>
      </c>
      <c r="B56" s="35">
        <v>426.42900000000009</v>
      </c>
      <c r="C56" s="35">
        <v>433.60199999999998</v>
      </c>
    </row>
    <row r="57" spans="1:59" ht="14.25">
      <c r="A57" s="1" t="s">
        <v>181</v>
      </c>
      <c r="B57" s="35">
        <v>199996</v>
      </c>
      <c r="C57" s="35">
        <v>210736</v>
      </c>
    </row>
    <row r="58" spans="1:59" ht="14.25">
      <c r="A58" s="1"/>
      <c r="B58" s="34">
        <f>B56/B57*100</f>
        <v>0.21321876437528756</v>
      </c>
      <c r="C58" s="34">
        <f>C56/C57*100</f>
        <v>0.20575601700706095</v>
      </c>
    </row>
    <row r="59" spans="1:59" ht="14.25">
      <c r="A59" s="18" t="s">
        <v>182</v>
      </c>
      <c r="B59" s="1">
        <v>274935</v>
      </c>
    </row>
    <row r="60" spans="1:59" ht="14.25">
      <c r="B60" s="35">
        <f>(B50-B53)/100*B59</f>
        <v>2892.7632699032183</v>
      </c>
    </row>
  </sheetData>
  <mergeCells count="7">
    <mergeCell ref="A6:C6"/>
    <mergeCell ref="A3:C3"/>
    <mergeCell ref="D3:BG3"/>
    <mergeCell ref="A4:C4"/>
    <mergeCell ref="D4:BG4"/>
    <mergeCell ref="A5:C5"/>
    <mergeCell ref="D5:BG5"/>
  </mergeCells>
  <hyperlinks>
    <hyperlink ref="A2" r:id="rId1" tooltip="Click once to display linked information. Click and hold to select this cell." display="http://localhost/OECDStat_Metadata/ShowMetadata.ashx?Dataset=REV&amp;ShowOnWeb=true&amp;Lang=en" xr:uid="{5DAE8001-2AF3-4BB6-80DA-39ADBC1225C6}"/>
    <hyperlink ref="A3" r:id="rId2" tooltip="Click once to display linked information. Click and hold to select this cell." display="http://localhost/OECDStat_Metadata/ShowMetadata.ashx?Dataset=REV&amp;Coords=[GOV]&amp;ShowOnWeb=true&amp;Lang=en" xr:uid="{DAD8B263-F23C-44B2-9CA2-2BB3CF2D47D7}"/>
    <hyperlink ref="A4" r:id="rId3" tooltip="Click once to display linked information. Click and hold to select this cell." display="http://localhost/OECDStat_Metadata/ShowMetadata.ashx?Dataset=REV&amp;Coords=[TAX]&amp;ShowOnWeb=true&amp;Lang=en" xr:uid="{40D41C0F-D8C5-4747-AE58-790F0D08DD87}"/>
    <hyperlink ref="A5" r:id="rId4" tooltip="Click once to display linked information. Click and hold to select this cell." display="http://localhost/OECDStat_Metadata/ShowMetadata.ashx?Dataset=REV&amp;Coords=[VAR]&amp;ShowOnWeb=true&amp;Lang=en" xr:uid="{1F4E3681-9DF0-4555-8966-E172DEC18895}"/>
    <hyperlink ref="D5" r:id="rId5" tooltip="Click once to display linked information. Click and hold to select this cell." display="http://localhost/OECDStat_Metadata/ShowMetadata.ashx?Dataset=REV&amp;Coords=[VAR].[TAXGDP]&amp;ShowOnWeb=true&amp;Lang=en" xr:uid="{5E109126-01FC-4AF3-9271-125FF9A0AFB2}"/>
    <hyperlink ref="BG6" r:id="rId6" tooltip="Click once to display linked information. Click and hold to select this cell." display="http://localhost/OECDStat_Metadata/ShowMetadata.ashx?Dataset=REV&amp;Coords=[YEA].[2020]&amp;ShowOnWeb=true&amp;Lang=en" xr:uid="{70063437-B149-4AB0-B46F-D06C3EFB28E0}"/>
    <hyperlink ref="C8" r:id="rId7" tooltip="Click once to display linked information. Click and hold to select this cell." display="http://localhost/OECDStat_Metadata/ShowMetadata.ashx?Dataset=REV&amp;Coords=[GOV].[NES],[TAX].[4110],[VAR].[TAXGDP],[COU].[AUS]&amp;ShowOnWeb=true" xr:uid="{C4511887-34E3-44AE-B8FF-001ECD58CCB9}"/>
    <hyperlink ref="C9" r:id="rId8" tooltip="Click once to display linked information. Click and hold to select this cell." display="http://localhost/OECDStat_Metadata/ShowMetadata.ashx?Dataset=REV&amp;Coords=[GOV].[NES],[TAX].[4110],[VAR].[TAXGDP],[COU].[AUT]&amp;ShowOnWeb=true" xr:uid="{8DFD6159-BFF4-48A2-A3D5-E40B255AB445}"/>
    <hyperlink ref="C10" r:id="rId9" tooltip="Click once to display linked information. Click and hold to select this cell." display="http://localhost/OECDStat_Metadata/ShowMetadata.ashx?Dataset=REV&amp;Coords=[GOV].[NES],[TAX].[4110],[VAR].[TAXGDP],[COU].[BEL]&amp;ShowOnWeb=true" xr:uid="{C30C08F3-3750-4074-AA17-722340FAA85C}"/>
    <hyperlink ref="C11" r:id="rId10" tooltip="Click once to display linked information. Click and hold to select this cell." display="http://localhost/OECDStat_Metadata/ShowMetadata.ashx?Dataset=REV&amp;Coords=[GOV].[NES],[TAX].[4110],[VAR].[TAXGDP],[COU].[CAN]&amp;ShowOnWeb=true" xr:uid="{202F5849-7614-4EEC-A975-7C2D69485B01}"/>
    <hyperlink ref="C12" r:id="rId11" tooltip="Click once to display linked information. Click and hold to select this cell." display="http://localhost/OECDStat_Metadata/ShowMetadata.ashx?Dataset=REV&amp;Coords=[GOV].[NES],[TAX].[4110],[VAR].[TAXGDP],[COU].[CHL]&amp;ShowOnWeb=true" xr:uid="{A942A54F-1F2E-4FDC-8C37-B6C64E8199B0}"/>
    <hyperlink ref="C13" r:id="rId12" tooltip="Click once to display linked information. Click and hold to select this cell." display="http://localhost/OECDStat_Metadata/ShowMetadata.ashx?Dataset=REV&amp;Coords=[GOV].[NES],[TAX].[4110],[VAR].[TAXGDP],[COU].[COL]&amp;ShowOnWeb=true" xr:uid="{89A58044-A7E9-407A-BA64-6FF3B68BDC68}"/>
    <hyperlink ref="C14" r:id="rId13" tooltip="Click once to display linked information. Click and hold to select this cell." display="http://localhost/OECDStat_Metadata/ShowMetadata.ashx?Dataset=REV&amp;Coords=[GOV].[NES],[TAX].[4110],[VAR].[TAXGDP],[COU].[CRI]&amp;ShowOnWeb=true" xr:uid="{79C4A977-3B3E-4992-B4AC-F4CE590AF6DC}"/>
    <hyperlink ref="C15" r:id="rId14" tooltip="Click once to display linked information. Click and hold to select this cell." display="http://localhost/OECDStat_Metadata/ShowMetadata.ashx?Dataset=REV&amp;Coords=[GOV].[NES],[TAX].[4110],[VAR].[TAXGDP],[COU].[CZE]&amp;ShowOnWeb=true" xr:uid="{4DD2E898-A574-4113-A1B8-155CB59D5C69}"/>
    <hyperlink ref="C16" r:id="rId15" tooltip="Click once to display linked information. Click and hold to select this cell." display="http://localhost/OECDStat_Metadata/ShowMetadata.ashx?Dataset=REV&amp;Coords=[GOV].[NES],[TAX].[4110],[VAR].[TAXGDP],[COU].[DNK]&amp;ShowOnWeb=true" xr:uid="{4AD3728D-6C50-46D4-A70B-EE900B030B58}"/>
    <hyperlink ref="C17" r:id="rId16" tooltip="Click once to display linked information. Click and hold to select this cell." display="http://localhost/OECDStat_Metadata/ShowMetadata.ashx?Dataset=REV&amp;Coords=[GOV].[NES],[TAX].[4110],[VAR].[TAXGDP],[COU].[EST]&amp;ShowOnWeb=true" xr:uid="{CCE6AE3F-9A9A-49C8-B67B-B71C9D396768}"/>
    <hyperlink ref="C18" r:id="rId17" tooltip="Click once to display linked information. Click and hold to select this cell." display="http://localhost/OECDStat_Metadata/ShowMetadata.ashx?Dataset=REV&amp;Coords=[GOV].[NES],[TAX].[4110],[VAR].[TAXGDP],[COU].[FIN]&amp;ShowOnWeb=true" xr:uid="{75130FE5-44A7-4A59-AE1C-A513C950AFF8}"/>
    <hyperlink ref="C19" r:id="rId18" tooltip="Click once to display linked information. Click and hold to select this cell." display="http://localhost/OECDStat_Metadata/ShowMetadata.ashx?Dataset=REV&amp;Coords=[GOV].[NES],[TAX].[4110],[VAR].[TAXGDP],[COU].[FRA]&amp;ShowOnWeb=true" xr:uid="{102C9FEA-4227-4E84-9D61-2D62336679B8}"/>
    <hyperlink ref="A20" r:id="rId19" tooltip="Click once to display linked information. Click and hold to select this cell." display="http://localhost/OECDStat_Metadata/ShowMetadata.ashx?Dataset=REV&amp;Coords=[COU].[DEU]&amp;ShowOnWeb=true&amp;Lang=en" xr:uid="{019F5B8B-843A-412F-8C5A-D86F4C5E57EE}"/>
    <hyperlink ref="C20" r:id="rId20" tooltip="Click once to display linked information. Click and hold to select this cell." display="http://localhost/OECDStat_Metadata/ShowMetadata.ashx?Dataset=REV&amp;Coords=[GOV].[NES],[TAX].[4110],[VAR].[TAXGDP],[COU].[DEU]&amp;ShowOnWeb=true" xr:uid="{7018AE1B-C39C-40B9-B670-A07F8E3E9295}"/>
    <hyperlink ref="C21" r:id="rId21" tooltip="Click once to display linked information. Click and hold to select this cell." display="http://localhost/OECDStat_Metadata/ShowMetadata.ashx?Dataset=REV&amp;Coords=[GOV].[NES],[TAX].[4110],[VAR].[TAXGDP],[COU].[GRC]&amp;ShowOnWeb=true" xr:uid="{EC7B3466-5744-468E-BB73-F9B229AD0217}"/>
    <hyperlink ref="C22" r:id="rId22" tooltip="Click once to display linked information. Click and hold to select this cell." display="http://localhost/OECDStat_Metadata/ShowMetadata.ashx?Dataset=REV&amp;Coords=[GOV].[NES],[TAX].[4110],[VAR].[TAXGDP],[COU].[HUN]&amp;ShowOnWeb=true" xr:uid="{3E6FDD01-3B87-461B-B171-2F6D032E14F4}"/>
    <hyperlink ref="C23" r:id="rId23" tooltip="Click once to display linked information. Click and hold to select this cell." display="http://localhost/OECDStat_Metadata/ShowMetadata.ashx?Dataset=REV&amp;Coords=[GOV].[NES],[TAX].[4110],[VAR].[TAXGDP],[COU].[ISL]&amp;ShowOnWeb=true" xr:uid="{19A9C7B5-DFD1-4D7D-8F72-494154A0D0F9}"/>
    <hyperlink ref="BC23" r:id="rId24" tooltip="Click once to display linked information. Click and hold to select this cell." display="http://localhost/OECDStat_Metadata/ShowMetadata.ashx?Dataset=REV&amp;Coords=[GOV].[NES],[TAX].[4110],[VAR].[TAXGDP],[COU].[ISL],[YEA].[2016]&amp;ShowOnWeb=true" xr:uid="{65478957-6634-4DFC-93B3-41A4544F3976}"/>
    <hyperlink ref="C24" r:id="rId25" tooltip="Click once to display linked information. Click and hold to select this cell." display="http://localhost/OECDStat_Metadata/ShowMetadata.ashx?Dataset=REV&amp;Coords=[GOV].[NES],[TAX].[4110],[VAR].[TAXGDP],[COU].[IRL]&amp;ShowOnWeb=true" xr:uid="{E85F5A09-6EB0-47F5-94B5-CB3D7BBB5793}"/>
    <hyperlink ref="A25" r:id="rId26" tooltip="Click once to display linked information. Click and hold to select this cell." display="http://localhost/OECDStat_Metadata/ShowMetadata.ashx?Dataset=REV&amp;Coords=[COU].[ISR]&amp;ShowOnWeb=true&amp;Lang=en" xr:uid="{9F8CF7F4-2866-441F-80AA-6D22153BD800}"/>
    <hyperlink ref="C25" r:id="rId27" tooltip="Click once to display linked information. Click and hold to select this cell." display="http://localhost/OECDStat_Metadata/ShowMetadata.ashx?Dataset=REV&amp;Coords=[GOV].[NES],[TAX].[4110],[VAR].[TAXGDP],[COU].[ISR]&amp;ShowOnWeb=true" xr:uid="{1C76CE31-DB13-419C-804E-B67ACCC09DCB}"/>
    <hyperlink ref="C26" r:id="rId28" tooltip="Click once to display linked information. Click and hold to select this cell." display="http://localhost/OECDStat_Metadata/ShowMetadata.ashx?Dataset=REV&amp;Coords=[GOV].[NES],[TAX].[4110],[VAR].[TAXGDP],[COU].[ITA]&amp;ShowOnWeb=true" xr:uid="{5A1655C8-EF7E-464D-B029-1CE620679690}"/>
    <hyperlink ref="C27" r:id="rId29" tooltip="Click once to display linked information. Click and hold to select this cell." display="http://localhost/OECDStat_Metadata/ShowMetadata.ashx?Dataset=REV&amp;Coords=[GOV].[NES],[TAX].[4110],[VAR].[TAXGDP],[COU].[JPN]&amp;ShowOnWeb=true" xr:uid="{AA416380-70A8-4B7E-9A74-FF095576C119}"/>
    <hyperlink ref="BF27" r:id="rId30" tooltip="Click once to display linked information. Click and hold to select this cell." display="http://localhost/OECDStat_Metadata/ShowMetadata.ashx?Dataset=REV&amp;Coords=[GOV].[NES],[TAX].[4110],[VAR].[TAXGDP],[COU].[JPN],[YEA].[2019]&amp;ShowOnWeb=true" xr:uid="{1034A1BE-58BC-41C1-9D23-3A10B088E016}"/>
    <hyperlink ref="BG27" r:id="rId31" tooltip="Click once to display linked information. Click and hold to select this cell." display="http://localhost/OECDStat_Metadata/ShowMetadata.ashx?Dataset=REV&amp;Coords=[GOV].[NES],[TAX].[4110],[VAR].[TAXGDP],[COU].[JPN],[YEA].[2020]&amp;ShowOnWeb=true" xr:uid="{E6C530FF-977A-4D13-BD98-B470EDCAE4F0}"/>
    <hyperlink ref="C28" r:id="rId32" tooltip="Click once to display linked information. Click and hold to select this cell." display="http://localhost/OECDStat_Metadata/ShowMetadata.ashx?Dataset=REV&amp;Coords=[GOV].[NES],[TAX].[4110],[VAR].[TAXGDP],[COU].[KOR]&amp;ShowOnWeb=true" xr:uid="{386AE055-82DC-4120-957E-DC0EB0128B97}"/>
    <hyperlink ref="C29" r:id="rId33" tooltip="Click once to display linked information. Click and hold to select this cell." display="http://localhost/OECDStat_Metadata/ShowMetadata.ashx?Dataset=REV&amp;Coords=[GOV].[NES],[TAX].[4110],[VAR].[TAXGDP],[COU].[LVA]&amp;ShowOnWeb=true" xr:uid="{77E8893E-EE3B-4AEA-B795-F6BAFF66CCF2}"/>
    <hyperlink ref="C30" r:id="rId34" tooltip="Click once to display linked information. Click and hold to select this cell." display="http://localhost/OECDStat_Metadata/ShowMetadata.ashx?Dataset=REV&amp;Coords=[GOV].[NES],[TAX].[4110],[VAR].[TAXGDP],[COU].[LTU]&amp;ShowOnWeb=true" xr:uid="{5CFA2F2A-514A-4C01-9736-1F9991E894DB}"/>
    <hyperlink ref="C31" r:id="rId35" tooltip="Click once to display linked information. Click and hold to select this cell." display="http://localhost/OECDStat_Metadata/ShowMetadata.ashx?Dataset=REV&amp;Coords=[GOV].[NES],[TAX].[4110],[VAR].[TAXGDP],[COU].[LUX]&amp;ShowOnWeb=true" xr:uid="{947E13D5-367E-455F-ACB6-9753C60F8DB9}"/>
    <hyperlink ref="C32" r:id="rId36" tooltip="Click once to display linked information. Click and hold to select this cell." display="http://localhost/OECDStat_Metadata/ShowMetadata.ashx?Dataset=REV&amp;Coords=[GOV].[NES],[TAX].[4110],[VAR].[TAXGDP],[COU].[MEX]&amp;ShowOnWeb=true" xr:uid="{A6022D33-5DC0-426E-A03D-5E0D8DF654B6}"/>
    <hyperlink ref="BF32" r:id="rId37" tooltip="Click once to display linked information. Click and hold to select this cell." display="http://localhost/OECDStat_Metadata/ShowMetadata.ashx?Dataset=REV&amp;Coords=[GOV].[NES],[TAX].[4110],[VAR].[TAXGDP],[COU].[MEX],[YEA].[2019]&amp;ShowOnWeb=true" xr:uid="{281DCEFE-8043-43BF-8ABB-511C314E0134}"/>
    <hyperlink ref="C33" r:id="rId38" tooltip="Click once to display linked information. Click and hold to select this cell." display="http://localhost/OECDStat_Metadata/ShowMetadata.ashx?Dataset=REV&amp;Coords=[GOV].[NES],[TAX].[4110],[VAR].[TAXGDP],[COU].[NLD]&amp;ShowOnWeb=true" xr:uid="{34D4FADF-1D76-4A4D-90A9-A7CD31555B77}"/>
    <hyperlink ref="C34" r:id="rId39" tooltip="Click once to display linked information. Click and hold to select this cell." display="http://localhost/OECDStat_Metadata/ShowMetadata.ashx?Dataset=REV&amp;Coords=[GOV].[NES],[TAX].[4110],[VAR].[TAXGDP],[COU].[NZL]&amp;ShowOnWeb=true" xr:uid="{8692AB8C-F9C0-42D7-90AB-619E7E0DCDA7}"/>
    <hyperlink ref="C35" r:id="rId40" tooltip="Click once to display linked information. Click and hold to select this cell." display="http://localhost/OECDStat_Metadata/ShowMetadata.ashx?Dataset=REV&amp;Coords=[GOV].[NES],[TAX].[4110],[VAR].[TAXGDP],[COU].[NOR]&amp;ShowOnWeb=true" xr:uid="{0FEB694F-F8C5-4BE3-A404-55764F140E72}"/>
    <hyperlink ref="C36" r:id="rId41" tooltip="Click once to display linked information. Click and hold to select this cell." display="http://localhost/OECDStat_Metadata/ShowMetadata.ashx?Dataset=REV&amp;Coords=[GOV].[NES],[TAX].[4110],[VAR].[TAXGDP],[COU].[POL]&amp;ShowOnWeb=true" xr:uid="{61BDDABE-63D3-463C-B604-18C0CA6A2E9A}"/>
    <hyperlink ref="C37" r:id="rId42" tooltip="Click once to display linked information. Click and hold to select this cell." display="http://localhost/OECDStat_Metadata/ShowMetadata.ashx?Dataset=REV&amp;Coords=[GOV].[NES],[TAX].[4110],[VAR].[TAXGDP],[COU].[PRT]&amp;ShowOnWeb=true" xr:uid="{7F430561-79CA-4193-AD6B-A1A50E0C147D}"/>
    <hyperlink ref="C38" r:id="rId43" tooltip="Click once to display linked information. Click and hold to select this cell." display="http://localhost/OECDStat_Metadata/ShowMetadata.ashx?Dataset=REV&amp;Coords=[GOV].[NES],[TAX].[4110],[VAR].[TAXGDP],[COU].[SVK]&amp;ShowOnWeb=true" xr:uid="{E9C70668-AA93-4B0E-A064-D41EF6F9819B}"/>
    <hyperlink ref="C39" r:id="rId44" tooltip="Click once to display linked information. Click and hold to select this cell." display="http://localhost/OECDStat_Metadata/ShowMetadata.ashx?Dataset=REV&amp;Coords=[GOV].[NES],[TAX].[4110],[VAR].[TAXGDP],[COU].[SVN]&amp;ShowOnWeb=true" xr:uid="{F05D2107-507A-4C72-B2E8-F53B9D91087D}"/>
    <hyperlink ref="C40" r:id="rId45" tooltip="Click once to display linked information. Click and hold to select this cell." display="http://localhost/OECDStat_Metadata/ShowMetadata.ashx?Dataset=REV&amp;Coords=[GOV].[NES],[TAX].[4110],[VAR].[TAXGDP],[COU].[ESP]&amp;ShowOnWeb=true" xr:uid="{35CBB6F0-6152-4C24-A24E-724233C378E5}"/>
    <hyperlink ref="C41" r:id="rId46" tooltip="Click once to display linked information. Click and hold to select this cell." display="http://localhost/OECDStat_Metadata/ShowMetadata.ashx?Dataset=REV&amp;Coords=[GOV].[NES],[TAX].[4110],[VAR].[TAXGDP],[COU].[SWE]&amp;ShowOnWeb=true" xr:uid="{0E66AD79-392C-4476-8666-F8E2D26C647B}"/>
    <hyperlink ref="C42" r:id="rId47" tooltip="Click once to display linked information. Click and hold to select this cell." display="http://localhost/OECDStat_Metadata/ShowMetadata.ashx?Dataset=REV&amp;Coords=[GOV].[NES],[TAX].[4110],[VAR].[TAXGDP],[COU].[CHE]&amp;ShowOnWeb=true" xr:uid="{CBEF68F7-EAFD-430D-BBD2-E6E6F6C8A1C2}"/>
    <hyperlink ref="C43" r:id="rId48" tooltip="Click once to display linked information. Click and hold to select this cell." display="http://localhost/OECDStat_Metadata/ShowMetadata.ashx?Dataset=REV&amp;Coords=[GOV].[NES],[TAX].[4110],[VAR].[TAXGDP],[COU].[TUR]&amp;ShowOnWeb=true" xr:uid="{F1014DDE-F7E6-4061-B596-8193F7035DC1}"/>
    <hyperlink ref="A44" r:id="rId49" tooltip="Click once to display linked information. Click and hold to select this cell." display="http://localhost/OECDStat_Metadata/ShowMetadata.ashx?Dataset=REV&amp;Coords=[COU].[GBR]&amp;ShowOnWeb=true&amp;Lang=en" xr:uid="{5C59A68C-9504-4850-9629-AC4A2D643CF5}"/>
    <hyperlink ref="C44" r:id="rId50" tooltip="Click once to display linked information. Click and hold to select this cell." display="http://localhost/OECDStat_Metadata/ShowMetadata.ashx?Dataset=REV&amp;Coords=[GOV].[NES],[TAX].[4110],[VAR].[TAXGDP],[COU].[GBR]&amp;ShowOnWeb=true" xr:uid="{1F101198-8738-421D-80AB-63EED35BD96A}"/>
    <hyperlink ref="C45" r:id="rId51" tooltip="Click once to display linked information. Click and hold to select this cell." display="http://localhost/OECDStat_Metadata/ShowMetadata.ashx?Dataset=REV&amp;Coords=[GOV].[NES],[TAX].[4110],[VAR].[TAXGDP],[COU].[USA]&amp;ShowOnWeb=true" xr:uid="{BF155DE0-3572-499C-BE35-4700A121CFDF}"/>
    <hyperlink ref="A46" r:id="rId52" tooltip="Click once to display linked information. Click and hold to select this cell." display="https://stats-3.oecd.org/" xr:uid="{C2FBDBFF-1336-4F55-A8C3-5944A8DFFB0D}"/>
  </hyperlink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4DBF-A38F-4AC5-8795-A93F1B0D7344}">
  <sheetPr>
    <tabColor theme="0"/>
  </sheetPr>
  <dimension ref="A1:G61"/>
  <sheetViews>
    <sheetView workbookViewId="0">
      <selection activeCell="E57" sqref="E57"/>
    </sheetView>
  </sheetViews>
  <sheetFormatPr defaultRowHeight="14.25"/>
  <cols>
    <col min="1" max="16384" width="9.06640625" style="1"/>
  </cols>
  <sheetData>
    <row r="1" spans="1:5" s="106" customFormat="1">
      <c r="A1" s="106" t="e">
        <v>#NAME?</v>
      </c>
      <c r="B1" s="106" t="s">
        <v>412</v>
      </c>
    </row>
    <row r="2" spans="1:5">
      <c r="A2" s="1" t="s">
        <v>69</v>
      </c>
    </row>
    <row r="6" spans="1:5">
      <c r="D6" s="1" t="s">
        <v>131</v>
      </c>
      <c r="E6" s="1" t="s">
        <v>132</v>
      </c>
    </row>
    <row r="7" spans="1:5">
      <c r="A7" s="1" t="s">
        <v>133</v>
      </c>
      <c r="B7" s="1" t="s">
        <v>134</v>
      </c>
      <c r="C7" s="1" t="s">
        <v>135</v>
      </c>
      <c r="D7" s="1" t="s">
        <v>135</v>
      </c>
      <c r="E7" s="1" t="s">
        <v>135</v>
      </c>
    </row>
    <row r="8" spans="1:5">
      <c r="A8" s="1" t="s">
        <v>136</v>
      </c>
      <c r="B8" s="1" t="s">
        <v>137</v>
      </c>
      <c r="C8" s="1" t="s">
        <v>138</v>
      </c>
      <c r="D8" s="1" t="s">
        <v>139</v>
      </c>
      <c r="E8" s="1" t="s">
        <v>139</v>
      </c>
    </row>
    <row r="9" spans="1:5">
      <c r="A9" s="1" t="s">
        <v>140</v>
      </c>
      <c r="B9" s="1" t="s">
        <v>137</v>
      </c>
      <c r="C9" s="1" t="s">
        <v>138</v>
      </c>
      <c r="D9" s="1">
        <v>0.17499999999999999</v>
      </c>
      <c r="E9" s="1">
        <v>0.187</v>
      </c>
    </row>
    <row r="10" spans="1:5">
      <c r="A10" s="1" t="s">
        <v>141</v>
      </c>
      <c r="B10" s="1" t="s">
        <v>137</v>
      </c>
      <c r="C10" s="1" t="s">
        <v>138</v>
      </c>
      <c r="D10" s="1">
        <v>0.41399999999999998</v>
      </c>
      <c r="E10" s="1">
        <v>0.42799999999999999</v>
      </c>
    </row>
    <row r="11" spans="1:5">
      <c r="A11" s="1" t="s">
        <v>142</v>
      </c>
      <c r="B11" s="1" t="s">
        <v>137</v>
      </c>
      <c r="C11" s="1" t="s">
        <v>138</v>
      </c>
      <c r="D11" s="1" t="s">
        <v>139</v>
      </c>
      <c r="E11" s="1" t="s">
        <v>139</v>
      </c>
    </row>
    <row r="12" spans="1:5">
      <c r="A12" s="1" t="s">
        <v>143</v>
      </c>
      <c r="B12" s="1" t="s">
        <v>137</v>
      </c>
      <c r="C12" s="1" t="s">
        <v>138</v>
      </c>
      <c r="D12" s="1" t="s">
        <v>139</v>
      </c>
      <c r="E12" s="1" t="s">
        <v>139</v>
      </c>
    </row>
    <row r="13" spans="1:5">
      <c r="A13" s="1" t="s">
        <v>144</v>
      </c>
      <c r="B13" s="1" t="s">
        <v>137</v>
      </c>
      <c r="C13" s="1" t="s">
        <v>138</v>
      </c>
      <c r="D13" s="1">
        <v>0.82399999999999995</v>
      </c>
      <c r="E13" s="1">
        <v>0.90900000000000003</v>
      </c>
    </row>
    <row r="14" spans="1:5">
      <c r="A14" s="1" t="s">
        <v>145</v>
      </c>
      <c r="B14" s="1" t="s">
        <v>137</v>
      </c>
      <c r="C14" s="1" t="s">
        <v>138</v>
      </c>
      <c r="D14" s="1" t="s">
        <v>139</v>
      </c>
      <c r="E14" s="1" t="s">
        <v>139</v>
      </c>
    </row>
    <row r="15" spans="1:5">
      <c r="A15" s="1" t="s">
        <v>146</v>
      </c>
      <c r="B15" s="1" t="s">
        <v>137</v>
      </c>
      <c r="C15" s="1" t="s">
        <v>138</v>
      </c>
      <c r="D15" s="1">
        <v>8.8999999999999996E-2</v>
      </c>
      <c r="E15" s="1">
        <v>9.7000000000000003E-2</v>
      </c>
    </row>
    <row r="16" spans="1:5">
      <c r="A16" s="1" t="s">
        <v>147</v>
      </c>
      <c r="B16" s="1" t="s">
        <v>137</v>
      </c>
      <c r="C16" s="1" t="s">
        <v>138</v>
      </c>
      <c r="D16" s="1" t="s">
        <v>139</v>
      </c>
      <c r="E16" s="1" t="s">
        <v>139</v>
      </c>
    </row>
    <row r="17" spans="1:5">
      <c r="A17" s="1" t="s">
        <v>148</v>
      </c>
      <c r="B17" s="1" t="s">
        <v>137</v>
      </c>
      <c r="C17" s="1" t="s">
        <v>138</v>
      </c>
      <c r="D17" s="1" t="s">
        <v>139</v>
      </c>
      <c r="E17" s="1" t="s">
        <v>139</v>
      </c>
    </row>
    <row r="18" spans="1:5">
      <c r="A18" s="1" t="s">
        <v>149</v>
      </c>
      <c r="B18" s="1" t="s">
        <v>137</v>
      </c>
      <c r="C18" s="1" t="s">
        <v>138</v>
      </c>
      <c r="D18" s="1">
        <v>0.42099999999999999</v>
      </c>
      <c r="E18" s="1">
        <v>0.44500000000000001</v>
      </c>
    </row>
    <row r="19" spans="1:5">
      <c r="A19" s="1" t="s">
        <v>150</v>
      </c>
      <c r="B19" s="1" t="s">
        <v>137</v>
      </c>
      <c r="C19" s="1" t="s">
        <v>138</v>
      </c>
      <c r="D19" s="1">
        <v>0.629</v>
      </c>
      <c r="E19" s="1">
        <v>0.67800000000000005</v>
      </c>
    </row>
    <row r="20" spans="1:5">
      <c r="A20" s="1" t="s">
        <v>151</v>
      </c>
      <c r="B20" s="1" t="s">
        <v>137</v>
      </c>
      <c r="C20" s="1" t="s">
        <v>138</v>
      </c>
      <c r="D20" s="1">
        <v>0.249</v>
      </c>
      <c r="E20" s="1">
        <v>0.26100000000000001</v>
      </c>
    </row>
    <row r="21" spans="1:5">
      <c r="A21" s="1" t="s">
        <v>152</v>
      </c>
      <c r="B21" s="1" t="s">
        <v>137</v>
      </c>
      <c r="C21" s="1" t="s">
        <v>138</v>
      </c>
      <c r="D21" s="1" t="s">
        <v>139</v>
      </c>
      <c r="E21" s="1" t="s">
        <v>139</v>
      </c>
    </row>
    <row r="22" spans="1:5">
      <c r="A22" s="1" t="s">
        <v>153</v>
      </c>
      <c r="B22" s="1" t="s">
        <v>137</v>
      </c>
      <c r="C22" s="1" t="s">
        <v>138</v>
      </c>
      <c r="D22" s="1" t="s">
        <v>139</v>
      </c>
      <c r="E22" s="1" t="s">
        <v>139</v>
      </c>
    </row>
    <row r="23" spans="1:5">
      <c r="A23" s="1" t="s">
        <v>154</v>
      </c>
      <c r="B23" s="1" t="s">
        <v>137</v>
      </c>
      <c r="C23" s="1" t="s">
        <v>138</v>
      </c>
      <c r="D23" s="1" t="s">
        <v>139</v>
      </c>
      <c r="E23" s="1" t="s">
        <v>139</v>
      </c>
    </row>
    <row r="24" spans="1:5">
      <c r="A24" s="1" t="s">
        <v>156</v>
      </c>
      <c r="B24" s="1" t="s">
        <v>137</v>
      </c>
      <c r="C24" s="1" t="s">
        <v>138</v>
      </c>
      <c r="D24" s="1">
        <v>1.909</v>
      </c>
      <c r="E24" s="1">
        <v>1.772</v>
      </c>
    </row>
    <row r="25" spans="1:5">
      <c r="A25" s="1" t="s">
        <v>157</v>
      </c>
      <c r="B25" s="1" t="s">
        <v>137</v>
      </c>
      <c r="C25" s="1" t="s">
        <v>138</v>
      </c>
      <c r="D25" s="1" t="s">
        <v>139</v>
      </c>
      <c r="E25" s="1" t="s">
        <v>139</v>
      </c>
    </row>
    <row r="26" spans="1:5">
      <c r="A26" s="1" t="s">
        <v>158</v>
      </c>
      <c r="B26" s="1" t="s">
        <v>137</v>
      </c>
      <c r="C26" s="1" t="s">
        <v>138</v>
      </c>
      <c r="D26" s="1" t="s">
        <v>139</v>
      </c>
      <c r="E26" s="1" t="s">
        <v>139</v>
      </c>
    </row>
    <row r="27" spans="1:5">
      <c r="A27" s="1" t="s">
        <v>159</v>
      </c>
      <c r="B27" s="1" t="s">
        <v>137</v>
      </c>
      <c r="C27" s="1" t="s">
        <v>138</v>
      </c>
      <c r="D27" s="1" t="s">
        <v>139</v>
      </c>
      <c r="E27" s="1" t="s">
        <v>139</v>
      </c>
    </row>
    <row r="28" spans="1:5">
      <c r="A28" s="1" t="s">
        <v>160</v>
      </c>
      <c r="B28" s="1" t="s">
        <v>137</v>
      </c>
      <c r="C28" s="1" t="s">
        <v>138</v>
      </c>
      <c r="D28" s="1">
        <v>0.61399999999999999</v>
      </c>
      <c r="E28" s="1">
        <v>0.625</v>
      </c>
    </row>
    <row r="29" spans="1:5">
      <c r="A29" s="1" t="s">
        <v>161</v>
      </c>
      <c r="B29" s="1" t="s">
        <v>137</v>
      </c>
      <c r="C29" s="1" t="s">
        <v>138</v>
      </c>
      <c r="D29" s="1">
        <v>0.214</v>
      </c>
      <c r="E29" s="1">
        <v>0.214</v>
      </c>
    </row>
    <row r="30" spans="1:5">
      <c r="A30" s="1" t="s">
        <v>162</v>
      </c>
      <c r="B30" s="1" t="s">
        <v>137</v>
      </c>
      <c r="C30" s="1" t="s">
        <v>138</v>
      </c>
      <c r="D30" s="1" t="s">
        <v>139</v>
      </c>
      <c r="E30" s="1" t="s">
        <v>139</v>
      </c>
    </row>
    <row r="31" spans="1:5">
      <c r="A31" s="1" t="s">
        <v>163</v>
      </c>
      <c r="B31" s="1" t="s">
        <v>137</v>
      </c>
      <c r="C31" s="1" t="s">
        <v>138</v>
      </c>
      <c r="D31" s="1">
        <v>0.20699999999999999</v>
      </c>
      <c r="E31" s="1">
        <v>0.19</v>
      </c>
    </row>
    <row r="32" spans="1:5">
      <c r="A32" s="1" t="s">
        <v>164</v>
      </c>
      <c r="B32" s="1" t="s">
        <v>137</v>
      </c>
      <c r="C32" s="1" t="s">
        <v>138</v>
      </c>
      <c r="D32" s="1">
        <v>0.36499999999999999</v>
      </c>
      <c r="E32" s="1">
        <v>0.38600000000000001</v>
      </c>
    </row>
    <row r="33" spans="1:5">
      <c r="A33" s="1" t="s">
        <v>165</v>
      </c>
      <c r="B33" s="1" t="s">
        <v>137</v>
      </c>
      <c r="C33" s="1" t="s">
        <v>138</v>
      </c>
      <c r="D33" s="1" t="s">
        <v>139</v>
      </c>
      <c r="E33" s="1" t="s">
        <v>139</v>
      </c>
    </row>
    <row r="34" spans="1:5">
      <c r="A34" s="1" t="s">
        <v>166</v>
      </c>
      <c r="B34" s="1" t="s">
        <v>137</v>
      </c>
      <c r="C34" s="1" t="s">
        <v>138</v>
      </c>
      <c r="D34" s="1">
        <v>0.19800000000000001</v>
      </c>
      <c r="E34" s="1">
        <v>0.223</v>
      </c>
    </row>
    <row r="35" spans="1:5">
      <c r="A35" s="1" t="s">
        <v>167</v>
      </c>
      <c r="B35" s="1" t="s">
        <v>137</v>
      </c>
      <c r="C35" s="1" t="s">
        <v>138</v>
      </c>
      <c r="D35" s="1">
        <v>0.77500000000000002</v>
      </c>
      <c r="E35" s="1" t="s">
        <v>139</v>
      </c>
    </row>
    <row r="36" spans="1:5">
      <c r="A36" s="1" t="s">
        <v>168</v>
      </c>
      <c r="B36" s="1" t="s">
        <v>137</v>
      </c>
      <c r="C36" s="1" t="s">
        <v>138</v>
      </c>
      <c r="D36" s="1" t="s">
        <v>139</v>
      </c>
      <c r="E36" s="1" t="s">
        <v>139</v>
      </c>
    </row>
    <row r="37" spans="1:5">
      <c r="A37" s="1" t="s">
        <v>169</v>
      </c>
      <c r="B37" s="1" t="s">
        <v>137</v>
      </c>
      <c r="C37" s="1" t="s">
        <v>138</v>
      </c>
      <c r="D37" s="1">
        <v>0.36499999999999999</v>
      </c>
      <c r="E37" s="1">
        <v>0.439</v>
      </c>
    </row>
    <row r="38" spans="1:5">
      <c r="A38" s="1" t="s">
        <v>170</v>
      </c>
      <c r="B38" s="1" t="s">
        <v>137</v>
      </c>
      <c r="C38" s="1" t="s">
        <v>138</v>
      </c>
      <c r="D38" s="1">
        <v>0.34100000000000003</v>
      </c>
      <c r="E38" s="1">
        <v>0.34799999999999998</v>
      </c>
    </row>
    <row r="39" spans="1:5">
      <c r="A39" s="1" t="s">
        <v>171</v>
      </c>
      <c r="B39" s="1" t="s">
        <v>137</v>
      </c>
      <c r="C39" s="1" t="s">
        <v>138</v>
      </c>
      <c r="D39" s="1">
        <v>4.0000000000000001E-3</v>
      </c>
      <c r="E39" s="1">
        <v>7.0000000000000001E-3</v>
      </c>
    </row>
    <row r="40" spans="1:5">
      <c r="A40" s="1" t="s">
        <v>172</v>
      </c>
      <c r="B40" s="1" t="s">
        <v>137</v>
      </c>
      <c r="C40" s="1" t="s">
        <v>138</v>
      </c>
      <c r="D40" s="1">
        <v>0.376</v>
      </c>
      <c r="E40" s="1">
        <v>0.36599999999999999</v>
      </c>
    </row>
    <row r="41" spans="1:5">
      <c r="A41" s="1" t="s">
        <v>173</v>
      </c>
      <c r="B41" s="1" t="s">
        <v>137</v>
      </c>
      <c r="C41" s="1" t="s">
        <v>138</v>
      </c>
      <c r="D41" s="1" t="s">
        <v>139</v>
      </c>
      <c r="E41" s="1" t="s">
        <v>139</v>
      </c>
    </row>
    <row r="42" spans="1:5">
      <c r="A42" s="1" t="s">
        <v>174</v>
      </c>
      <c r="B42" s="1" t="s">
        <v>137</v>
      </c>
      <c r="C42" s="1" t="s">
        <v>138</v>
      </c>
      <c r="D42" s="1" t="s">
        <v>139</v>
      </c>
      <c r="E42" s="1" t="s">
        <v>139</v>
      </c>
    </row>
    <row r="43" spans="1:5">
      <c r="A43" s="1" t="s">
        <v>175</v>
      </c>
      <c r="B43" s="1" t="s">
        <v>137</v>
      </c>
      <c r="C43" s="1" t="s">
        <v>138</v>
      </c>
      <c r="D43" s="95">
        <v>1.452</v>
      </c>
      <c r="E43" s="95">
        <v>1.1479999999999999</v>
      </c>
    </row>
    <row r="44" spans="1:5">
      <c r="A44" s="1" t="s">
        <v>176</v>
      </c>
      <c r="B44" s="1" t="s">
        <v>137</v>
      </c>
      <c r="C44" s="1" t="s">
        <v>138</v>
      </c>
      <c r="D44" s="1" t="s">
        <v>139</v>
      </c>
      <c r="E44" s="1" t="s">
        <v>139</v>
      </c>
    </row>
    <row r="45" spans="1:5">
      <c r="A45" s="1" t="s">
        <v>413</v>
      </c>
    </row>
    <row r="47" spans="1:5">
      <c r="E47" s="33"/>
    </row>
    <row r="49" spans="1:7">
      <c r="A49" s="1" t="s">
        <v>414</v>
      </c>
      <c r="D49" s="43">
        <f>MEDIAN(D8:D44)</f>
        <v>0.36499999999999999</v>
      </c>
      <c r="E49" s="43">
        <f>MEDIAN(E8:E44)</f>
        <v>0.376</v>
      </c>
    </row>
    <row r="50" spans="1:7">
      <c r="A50" s="1" t="s">
        <v>415</v>
      </c>
      <c r="D50" s="43">
        <f>PERCENTILE(D8:D44,0.75)</f>
        <v>0.62149999999999994</v>
      </c>
      <c r="E50" s="43">
        <f>PERCENTILE(E8:E44,0.75)</f>
        <v>0.58000000000000007</v>
      </c>
    </row>
    <row r="51" spans="1:7">
      <c r="A51" s="1" t="s">
        <v>416</v>
      </c>
      <c r="D51" s="43">
        <f>PERCENTILE(D8:D44,0.95)</f>
        <v>1.4976999999999989</v>
      </c>
      <c r="E51" s="43">
        <f>PERCENTILE(E8:E44,0.95)</f>
        <v>1.2415999999999991</v>
      </c>
    </row>
    <row r="53" spans="1:7">
      <c r="A53" s="1" t="s">
        <v>417</v>
      </c>
      <c r="D53" s="43">
        <f>MEDIAN(D9:D10,D15:D22,D25,D28:D30,D32,D35:D40)</f>
        <v>0.36499999999999999</v>
      </c>
      <c r="E53" s="43">
        <f>MEDIAN(E9:E10,E15:E22,E25,E28:E30,E32,E35:E40)</f>
        <v>0.36599999999999999</v>
      </c>
    </row>
    <row r="54" spans="1:7">
      <c r="A54" s="1" t="s">
        <v>418</v>
      </c>
      <c r="D54" s="43">
        <f>PERCENTILE((D9:D10,D15:D22,D25,D28:D30,D32,D35:D40),0.75)</f>
        <v>0.41925000000000001</v>
      </c>
      <c r="E54" s="43">
        <f>PERCENTILE((E9:E10,E15:E22,E25,E28:E30,E32,E35:E40),0.75)</f>
        <v>0.439</v>
      </c>
    </row>
    <row r="55" spans="1:7">
      <c r="A55" s="1" t="s">
        <v>419</v>
      </c>
      <c r="D55" s="43">
        <f>PERCENTILE((D9:D10,D15:D22,D25,D28:D30,D32,D35:D40),0.95)</f>
        <v>0.68009999999999993</v>
      </c>
      <c r="E55" s="43">
        <f>PERCENTILE((E9:E10,E15:E22,E25,E28:E30,E32,E35:E40),0.95)</f>
        <v>0.6462</v>
      </c>
    </row>
    <row r="57" spans="1:7">
      <c r="A57" s="1" t="s">
        <v>420</v>
      </c>
      <c r="D57" s="43">
        <f>1.43/210.736*100</f>
        <v>0.67857414015640416</v>
      </c>
    </row>
    <row r="58" spans="1:7">
      <c r="A58" s="1" t="s">
        <v>421</v>
      </c>
      <c r="D58" s="43">
        <f>D57*2</f>
        <v>1.3571482803128083</v>
      </c>
      <c r="G58" s="1" t="s">
        <v>422</v>
      </c>
    </row>
    <row r="60" spans="1:7">
      <c r="A60" s="1" t="s">
        <v>182</v>
      </c>
      <c r="D60" s="65">
        <v>274935</v>
      </c>
    </row>
    <row r="61" spans="1:7">
      <c r="A61" s="1" t="s">
        <v>423</v>
      </c>
      <c r="D61" s="43">
        <f>(D58-D57)/100*D60/1000</f>
        <v>1.8656378122390096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65D3-D1F0-4C06-9260-FF8EAA4F7F7C}">
  <sheetPr>
    <tabColor theme="0"/>
  </sheetPr>
  <dimension ref="B2:N73"/>
  <sheetViews>
    <sheetView workbookViewId="0">
      <selection activeCell="H4" sqref="H4"/>
    </sheetView>
  </sheetViews>
  <sheetFormatPr defaultRowHeight="14.25"/>
  <cols>
    <col min="1" max="1" width="9.06640625" style="1"/>
    <col min="2" max="2" width="13.265625" style="1" customWidth="1"/>
    <col min="3" max="5" width="9.06640625" style="1"/>
    <col min="6" max="6" width="14.19921875" style="1" bestFit="1" customWidth="1"/>
    <col min="7" max="16384" width="9.06640625" style="1"/>
  </cols>
  <sheetData>
    <row r="2" spans="2:14">
      <c r="B2" s="42" t="s">
        <v>254</v>
      </c>
    </row>
    <row r="3" spans="2:14">
      <c r="B3" s="1" t="s">
        <v>253</v>
      </c>
    </row>
    <row r="4" spans="2:14">
      <c r="B4" s="61" t="s">
        <v>230</v>
      </c>
      <c r="C4" s="66"/>
      <c r="D4" s="66"/>
      <c r="E4" s="66"/>
      <c r="F4" s="66"/>
      <c r="G4" s="66"/>
      <c r="H4" s="66"/>
      <c r="I4" s="66"/>
      <c r="J4" s="66"/>
    </row>
    <row r="5" spans="2:14">
      <c r="B5" s="69" t="s">
        <v>255</v>
      </c>
      <c r="H5" s="66"/>
      <c r="I5" s="66"/>
      <c r="J5" s="66"/>
    </row>
    <row r="6" spans="2:14">
      <c r="B6" s="69"/>
      <c r="H6" s="66"/>
      <c r="I6" s="66"/>
      <c r="J6" s="66"/>
    </row>
    <row r="7" spans="2:14" s="10" customFormat="1" ht="24">
      <c r="B7" s="70" t="s">
        <v>256</v>
      </c>
      <c r="C7" s="70" t="s">
        <v>257</v>
      </c>
      <c r="D7" s="70" t="s">
        <v>258</v>
      </c>
      <c r="E7" s="70" t="s">
        <v>259</v>
      </c>
      <c r="F7" s="70" t="s">
        <v>260</v>
      </c>
      <c r="G7" s="70" t="s">
        <v>261</v>
      </c>
      <c r="H7" s="70" t="s">
        <v>262</v>
      </c>
      <c r="I7" s="70"/>
      <c r="J7" s="70"/>
    </row>
    <row r="8" spans="2:14">
      <c r="B8" s="66" t="s">
        <v>232</v>
      </c>
      <c r="C8" s="67">
        <v>444775</v>
      </c>
      <c r="D8" s="68">
        <v>0.16539999999999999</v>
      </c>
      <c r="E8" s="67">
        <v>1983.48</v>
      </c>
      <c r="F8" s="68">
        <v>1.8800000000000001E-2</v>
      </c>
      <c r="G8" s="67">
        <v>10.28</v>
      </c>
      <c r="H8" s="68">
        <v>5.9999999999999995E-4</v>
      </c>
      <c r="K8" s="71">
        <v>10000</v>
      </c>
      <c r="L8" s="65">
        <f>C8</f>
        <v>444775</v>
      </c>
    </row>
    <row r="9" spans="2:14">
      <c r="B9" s="66" t="s">
        <v>233</v>
      </c>
      <c r="C9" s="67">
        <v>123510</v>
      </c>
      <c r="D9" s="68">
        <v>4.5900000000000003E-2</v>
      </c>
      <c r="E9" s="67">
        <v>1374.04</v>
      </c>
      <c r="F9" s="68">
        <v>1.2999999999999999E-2</v>
      </c>
      <c r="G9" s="67">
        <v>1.02</v>
      </c>
      <c r="H9" s="68">
        <v>1E-4</v>
      </c>
      <c r="K9" s="71">
        <v>12000</v>
      </c>
      <c r="L9" s="65">
        <f>C9+L8</f>
        <v>568285</v>
      </c>
      <c r="N9" s="1" t="s">
        <v>265</v>
      </c>
    </row>
    <row r="10" spans="2:14">
      <c r="B10" s="66" t="s">
        <v>234</v>
      </c>
      <c r="C10" s="67">
        <v>199919</v>
      </c>
      <c r="D10" s="68">
        <v>7.4300000000000005E-2</v>
      </c>
      <c r="E10" s="67">
        <v>2689.33</v>
      </c>
      <c r="F10" s="68">
        <v>2.5499999999999998E-2</v>
      </c>
      <c r="G10" s="67">
        <v>1.73</v>
      </c>
      <c r="H10" s="68">
        <v>1E-4</v>
      </c>
      <c r="K10" s="71">
        <v>15000</v>
      </c>
      <c r="L10" s="65">
        <f>C10+L9</f>
        <v>768204</v>
      </c>
    </row>
    <row r="11" spans="2:14">
      <c r="B11" s="66" t="s">
        <v>235</v>
      </c>
      <c r="C11" s="67">
        <v>87401</v>
      </c>
      <c r="D11" s="68">
        <v>3.2500000000000001E-2</v>
      </c>
      <c r="E11" s="67">
        <v>1397.33</v>
      </c>
      <c r="F11" s="68">
        <v>1.32E-2</v>
      </c>
      <c r="G11" s="67">
        <v>1.8</v>
      </c>
      <c r="H11" s="68">
        <v>1E-4</v>
      </c>
      <c r="K11" s="71">
        <v>17000</v>
      </c>
      <c r="L11" s="65">
        <f t="shared" ref="L11:L12" si="0">C11+L10</f>
        <v>855605</v>
      </c>
    </row>
    <row r="12" spans="2:14">
      <c r="B12" s="66" t="s">
        <v>236</v>
      </c>
      <c r="C12" s="67">
        <v>127933</v>
      </c>
      <c r="D12" s="68">
        <v>4.7600000000000003E-2</v>
      </c>
      <c r="E12" s="67">
        <v>2368.54</v>
      </c>
      <c r="F12" s="68">
        <v>2.24E-2</v>
      </c>
      <c r="G12" s="67">
        <v>35.83</v>
      </c>
      <c r="H12" s="68">
        <v>2.2000000000000001E-3</v>
      </c>
      <c r="K12" s="71">
        <v>20000</v>
      </c>
      <c r="L12" s="65">
        <f t="shared" si="0"/>
        <v>983538</v>
      </c>
    </row>
    <row r="13" spans="2:14">
      <c r="B13" s="66" t="s">
        <v>237</v>
      </c>
      <c r="C13" s="67">
        <v>226743</v>
      </c>
      <c r="D13" s="68">
        <v>8.43E-2</v>
      </c>
      <c r="E13" s="67">
        <v>5120.1400000000003</v>
      </c>
      <c r="F13" s="68">
        <v>4.8500000000000001E-2</v>
      </c>
      <c r="G13" s="67">
        <v>192.76</v>
      </c>
      <c r="H13" s="68">
        <v>1.1900000000000001E-2</v>
      </c>
      <c r="K13" s="72">
        <f>$F$35</f>
        <v>18354.285714285714</v>
      </c>
      <c r="L13" s="73" cm="1">
        <f t="array" ref="L13">TREND(L8:L12,K8:K12,K13)</f>
        <v>917883.43555959966</v>
      </c>
    </row>
    <row r="14" spans="2:14">
      <c r="B14" s="66" t="s">
        <v>238</v>
      </c>
      <c r="C14" s="67">
        <v>96351</v>
      </c>
      <c r="D14" s="68">
        <v>3.5799999999999998E-2</v>
      </c>
      <c r="E14" s="67">
        <v>2502.7399999999998</v>
      </c>
      <c r="F14" s="68">
        <v>2.3699999999999999E-2</v>
      </c>
      <c r="G14" s="67">
        <v>118.39</v>
      </c>
      <c r="H14" s="68">
        <v>7.3000000000000001E-3</v>
      </c>
      <c r="L14" s="65"/>
    </row>
    <row r="15" spans="2:14">
      <c r="B15" s="66" t="s">
        <v>239</v>
      </c>
      <c r="C15" s="67">
        <v>125487</v>
      </c>
      <c r="D15" s="68">
        <v>4.6699999999999998E-2</v>
      </c>
      <c r="E15" s="67">
        <v>3573.84</v>
      </c>
      <c r="F15" s="68">
        <v>3.3799999999999997E-2</v>
      </c>
      <c r="G15" s="67">
        <v>211.85</v>
      </c>
      <c r="H15" s="68">
        <v>1.2999999999999999E-2</v>
      </c>
      <c r="L15" s="65"/>
    </row>
    <row r="16" spans="2:14">
      <c r="B16" s="66" t="s">
        <v>240</v>
      </c>
      <c r="C16" s="67">
        <v>185878</v>
      </c>
      <c r="D16" s="68">
        <v>6.9099999999999995E-2</v>
      </c>
      <c r="E16" s="67">
        <v>6031.62</v>
      </c>
      <c r="F16" s="68">
        <v>5.7099999999999998E-2</v>
      </c>
      <c r="G16" s="67">
        <v>421.39</v>
      </c>
      <c r="H16" s="68">
        <v>2.5899999999999999E-2</v>
      </c>
    </row>
    <row r="17" spans="2:8">
      <c r="B17" s="66" t="s">
        <v>241</v>
      </c>
      <c r="C17" s="67">
        <v>169254</v>
      </c>
      <c r="D17" s="68">
        <v>6.2899999999999998E-2</v>
      </c>
      <c r="E17" s="67">
        <v>6331.58</v>
      </c>
      <c r="F17" s="68">
        <v>5.9900000000000002E-2</v>
      </c>
      <c r="G17" s="67">
        <v>551.78</v>
      </c>
      <c r="H17" s="68">
        <v>3.4000000000000002E-2</v>
      </c>
    </row>
    <row r="18" spans="2:8">
      <c r="B18" s="66" t="s">
        <v>242</v>
      </c>
      <c r="C18" s="67">
        <v>239821</v>
      </c>
      <c r="D18" s="68">
        <v>8.9200000000000002E-2</v>
      </c>
      <c r="E18" s="67">
        <v>10714.67</v>
      </c>
      <c r="F18" s="68">
        <v>0.1014</v>
      </c>
      <c r="G18" s="67">
        <v>1253.79</v>
      </c>
      <c r="H18" s="68">
        <v>7.7200000000000005E-2</v>
      </c>
    </row>
    <row r="19" spans="2:8">
      <c r="B19" s="66" t="s">
        <v>243</v>
      </c>
      <c r="C19" s="67">
        <v>169427</v>
      </c>
      <c r="D19" s="68">
        <v>6.3E-2</v>
      </c>
      <c r="E19" s="67">
        <v>9272.3799999999992</v>
      </c>
      <c r="F19" s="68">
        <v>8.7800000000000003E-2</v>
      </c>
      <c r="G19" s="67">
        <v>1329.93</v>
      </c>
      <c r="H19" s="68">
        <v>8.1799999999999998E-2</v>
      </c>
    </row>
    <row r="20" spans="2:8">
      <c r="B20" s="66" t="s">
        <v>244</v>
      </c>
      <c r="C20" s="67">
        <v>122750</v>
      </c>
      <c r="D20" s="68">
        <v>4.5600000000000002E-2</v>
      </c>
      <c r="E20" s="67">
        <v>7946.5</v>
      </c>
      <c r="F20" s="68">
        <v>7.5200000000000003E-2</v>
      </c>
      <c r="G20" s="67">
        <v>1264.3499999999999</v>
      </c>
      <c r="H20" s="68">
        <v>7.7799999999999994E-2</v>
      </c>
    </row>
    <row r="21" spans="2:8">
      <c r="B21" s="66" t="s">
        <v>245</v>
      </c>
      <c r="C21" s="67">
        <v>49468</v>
      </c>
      <c r="D21" s="68">
        <v>1.84E-2</v>
      </c>
      <c r="E21" s="67">
        <v>3582.56</v>
      </c>
      <c r="F21" s="68">
        <v>3.39E-2</v>
      </c>
      <c r="G21" s="67">
        <v>606.07000000000005</v>
      </c>
      <c r="H21" s="68">
        <v>3.73E-2</v>
      </c>
    </row>
    <row r="22" spans="2:8">
      <c r="B22" s="66" t="s">
        <v>246</v>
      </c>
      <c r="C22" s="67">
        <v>41516</v>
      </c>
      <c r="D22" s="68">
        <v>1.54E-2</v>
      </c>
      <c r="E22" s="67">
        <v>3214.97</v>
      </c>
      <c r="F22" s="68">
        <v>3.04E-2</v>
      </c>
      <c r="G22" s="67">
        <v>574.71</v>
      </c>
      <c r="H22" s="68">
        <v>3.5400000000000001E-2</v>
      </c>
    </row>
    <row r="23" spans="2:8">
      <c r="B23" s="66" t="s">
        <v>247</v>
      </c>
      <c r="C23" s="67">
        <v>65381</v>
      </c>
      <c r="D23" s="68">
        <v>2.4299999999999999E-2</v>
      </c>
      <c r="E23" s="67">
        <v>5541.76</v>
      </c>
      <c r="F23" s="68">
        <v>5.2499999999999998E-2</v>
      </c>
      <c r="G23" s="67">
        <v>1057.17</v>
      </c>
      <c r="H23" s="68">
        <v>6.5100000000000005E-2</v>
      </c>
    </row>
    <row r="24" spans="2:8">
      <c r="B24" s="66" t="s">
        <v>248</v>
      </c>
      <c r="C24" s="67">
        <v>48304</v>
      </c>
      <c r="D24" s="68">
        <v>1.7999999999999999E-2</v>
      </c>
      <c r="E24" s="67">
        <v>4578.1899999999996</v>
      </c>
      <c r="F24" s="68">
        <v>4.3299999999999998E-2</v>
      </c>
      <c r="G24" s="67">
        <v>944.44</v>
      </c>
      <c r="H24" s="68">
        <v>5.8099999999999999E-2</v>
      </c>
    </row>
    <row r="25" spans="2:8">
      <c r="B25" s="66" t="s">
        <v>249</v>
      </c>
      <c r="C25" s="67">
        <v>108952</v>
      </c>
      <c r="D25" s="68">
        <v>4.0500000000000001E-2</v>
      </c>
      <c r="E25" s="67">
        <v>12997.59</v>
      </c>
      <c r="F25" s="68">
        <v>0.1231</v>
      </c>
      <c r="G25" s="67">
        <v>3117.64</v>
      </c>
      <c r="H25" s="68">
        <v>0.19189999999999999</v>
      </c>
    </row>
    <row r="26" spans="2:8">
      <c r="B26" s="66" t="s">
        <v>250</v>
      </c>
      <c r="C26" s="67">
        <v>29535</v>
      </c>
      <c r="D26" s="68">
        <v>1.0999999999999999E-2</v>
      </c>
      <c r="E26" s="67">
        <v>5033.88</v>
      </c>
      <c r="F26" s="68">
        <v>4.7699999999999999E-2</v>
      </c>
      <c r="G26" s="67">
        <v>1427.76</v>
      </c>
      <c r="H26" s="68">
        <v>8.7900000000000006E-2</v>
      </c>
    </row>
    <row r="27" spans="2:8">
      <c r="B27" s="66" t="s">
        <v>251</v>
      </c>
      <c r="C27" s="67">
        <v>14814</v>
      </c>
      <c r="D27" s="68">
        <v>5.4999999999999997E-3</v>
      </c>
      <c r="E27" s="67">
        <v>3419.35</v>
      </c>
      <c r="F27" s="68">
        <v>3.2399999999999998E-2</v>
      </c>
      <c r="G27" s="67">
        <v>1063.54</v>
      </c>
      <c r="H27" s="68">
        <v>6.54E-2</v>
      </c>
    </row>
    <row r="28" spans="2:8">
      <c r="B28" s="66" t="s">
        <v>252</v>
      </c>
      <c r="C28" s="67">
        <v>12320</v>
      </c>
      <c r="D28" s="68">
        <v>4.5999999999999999E-3</v>
      </c>
      <c r="E28" s="67">
        <v>5952.45</v>
      </c>
      <c r="F28" s="68">
        <v>5.6399999999999999E-2</v>
      </c>
      <c r="G28" s="67">
        <v>2063.9</v>
      </c>
      <c r="H28" s="68">
        <v>0.127</v>
      </c>
    </row>
    <row r="29" spans="2:8">
      <c r="E29" s="65"/>
      <c r="G29" s="65"/>
    </row>
    <row r="30" spans="2:8">
      <c r="B30" s="66" t="s">
        <v>231</v>
      </c>
      <c r="C30" s="67">
        <v>2689539</v>
      </c>
      <c r="D30" s="66"/>
      <c r="E30" s="67">
        <v>105626.94</v>
      </c>
      <c r="F30" s="66"/>
      <c r="G30" s="67">
        <v>16250.13</v>
      </c>
    </row>
    <row r="35" spans="2:14">
      <c r="B35" s="1" t="s">
        <v>263</v>
      </c>
      <c r="F35" s="71">
        <f>352*365/7</f>
        <v>18354.285714285714</v>
      </c>
    </row>
    <row r="36" spans="2:14">
      <c r="B36" s="1" t="s">
        <v>264</v>
      </c>
      <c r="F36" s="65">
        <f>L13</f>
        <v>917883.43555959966</v>
      </c>
    </row>
    <row r="37" spans="2:14">
      <c r="B37" s="1" t="s">
        <v>266</v>
      </c>
      <c r="F37" s="74">
        <v>0.02</v>
      </c>
    </row>
    <row r="38" spans="2:14">
      <c r="B38" s="1" t="s">
        <v>267</v>
      </c>
      <c r="F38" s="71">
        <f>2%*F36*F35</f>
        <v>336941896.573421</v>
      </c>
    </row>
    <row r="39" spans="2:14">
      <c r="F39" s="71"/>
    </row>
    <row r="42" spans="2:14">
      <c r="B42" s="42" t="s">
        <v>292</v>
      </c>
    </row>
    <row r="43" spans="2:14">
      <c r="B43" s="69" t="s">
        <v>255</v>
      </c>
    </row>
    <row r="44" spans="2:14" s="10" customFormat="1" ht="47.25">
      <c r="B44" s="70" t="s">
        <v>268</v>
      </c>
      <c r="C44" s="70" t="s">
        <v>290</v>
      </c>
      <c r="D44" s="70" t="s">
        <v>291</v>
      </c>
    </row>
    <row r="45" spans="2:14">
      <c r="B45" s="66" t="s">
        <v>269</v>
      </c>
      <c r="C45" s="67">
        <v>579722</v>
      </c>
      <c r="D45" s="67">
        <v>2767.79</v>
      </c>
      <c r="K45" s="71">
        <v>10000</v>
      </c>
      <c r="L45" s="65">
        <f>C45</f>
        <v>579722</v>
      </c>
    </row>
    <row r="46" spans="2:14">
      <c r="B46" s="66" t="s">
        <v>270</v>
      </c>
      <c r="C46" s="67">
        <v>202369</v>
      </c>
      <c r="D46" s="67">
        <v>2247.7800000000002</v>
      </c>
      <c r="K46" s="71">
        <v>12000</v>
      </c>
      <c r="L46" s="65">
        <f>C46+L45</f>
        <v>782091</v>
      </c>
      <c r="N46" s="1" t="s">
        <v>265</v>
      </c>
    </row>
    <row r="47" spans="2:14">
      <c r="B47" s="66" t="s">
        <v>271</v>
      </c>
      <c r="C47" s="67">
        <v>320850</v>
      </c>
      <c r="D47" s="67">
        <v>4299.3999999999996</v>
      </c>
      <c r="K47" s="71">
        <v>15000</v>
      </c>
      <c r="L47" s="65">
        <f>C47+L46</f>
        <v>1102941</v>
      </c>
    </row>
    <row r="48" spans="2:14">
      <c r="B48" s="66" t="s">
        <v>272</v>
      </c>
      <c r="C48" s="67">
        <v>137397</v>
      </c>
      <c r="D48" s="67">
        <v>2196.7800000000002</v>
      </c>
      <c r="K48" s="71">
        <v>17000</v>
      </c>
      <c r="L48" s="65">
        <f t="shared" ref="L48:L49" si="1">C48+L47</f>
        <v>1240338</v>
      </c>
    </row>
    <row r="49" spans="2:12">
      <c r="B49" s="66" t="s">
        <v>273</v>
      </c>
      <c r="C49" s="67">
        <v>198676</v>
      </c>
      <c r="D49" s="67">
        <v>3676.49</v>
      </c>
      <c r="K49" s="71">
        <v>20000</v>
      </c>
      <c r="L49" s="65">
        <f t="shared" si="1"/>
        <v>1439014</v>
      </c>
    </row>
    <row r="50" spans="2:12">
      <c r="B50" s="66" t="s">
        <v>274</v>
      </c>
      <c r="C50" s="67">
        <v>334654</v>
      </c>
      <c r="D50" s="67">
        <v>7546.8</v>
      </c>
      <c r="K50" s="72">
        <f>$F$35</f>
        <v>18354.285714285714</v>
      </c>
      <c r="L50" s="73" cm="1">
        <f t="array" ref="L50">TREND(L45:L49,K45:K49,K50)</f>
        <v>1337822.4349772518</v>
      </c>
    </row>
    <row r="51" spans="2:12">
      <c r="B51" s="66" t="s">
        <v>275</v>
      </c>
      <c r="C51" s="67">
        <v>130728</v>
      </c>
      <c r="D51" s="67">
        <v>3396.82</v>
      </c>
      <c r="L51" s="65"/>
    </row>
    <row r="52" spans="2:12">
      <c r="B52" s="66" t="s">
        <v>276</v>
      </c>
      <c r="C52" s="67">
        <v>179557</v>
      </c>
      <c r="D52" s="67">
        <v>5115.49</v>
      </c>
      <c r="L52" s="65"/>
    </row>
    <row r="53" spans="2:12">
      <c r="B53" s="66" t="s">
        <v>277</v>
      </c>
      <c r="C53" s="67">
        <v>270946</v>
      </c>
      <c r="D53" s="67">
        <v>8792.18</v>
      </c>
    </row>
    <row r="54" spans="2:12">
      <c r="B54" s="66" t="s">
        <v>278</v>
      </c>
      <c r="C54" s="67">
        <v>240398</v>
      </c>
      <c r="D54" s="67">
        <v>8988.9</v>
      </c>
    </row>
    <row r="55" spans="2:12">
      <c r="B55" s="66" t="s">
        <v>279</v>
      </c>
      <c r="C55" s="67">
        <v>320521</v>
      </c>
      <c r="D55" s="67">
        <v>14285.78</v>
      </c>
    </row>
    <row r="56" spans="2:12">
      <c r="B56" s="66" t="s">
        <v>280</v>
      </c>
      <c r="C56" s="67">
        <v>200458</v>
      </c>
      <c r="D56" s="67">
        <v>10949.82</v>
      </c>
    </row>
    <row r="57" spans="2:12">
      <c r="B57" s="66" t="s">
        <v>281</v>
      </c>
      <c r="C57" s="67">
        <v>123761</v>
      </c>
      <c r="D57" s="67">
        <v>7993.43</v>
      </c>
    </row>
    <row r="58" spans="2:12">
      <c r="B58" s="66" t="s">
        <v>282</v>
      </c>
      <c r="C58" s="67">
        <v>43916</v>
      </c>
      <c r="D58" s="67">
        <v>3180.93</v>
      </c>
    </row>
    <row r="59" spans="2:12">
      <c r="B59" s="66" t="s">
        <v>283</v>
      </c>
      <c r="C59" s="67">
        <v>35095</v>
      </c>
      <c r="D59" s="67">
        <v>2716.51</v>
      </c>
    </row>
    <row r="60" spans="2:12">
      <c r="B60" s="66" t="s">
        <v>284</v>
      </c>
      <c r="C60" s="67">
        <v>49869</v>
      </c>
      <c r="D60" s="67">
        <v>4220.46</v>
      </c>
    </row>
    <row r="61" spans="2:12">
      <c r="B61" s="66" t="s">
        <v>285</v>
      </c>
      <c r="C61" s="67">
        <v>33112</v>
      </c>
      <c r="D61" s="67">
        <v>3136.29</v>
      </c>
    </row>
    <row r="62" spans="2:12">
      <c r="B62" s="66" t="s">
        <v>286</v>
      </c>
      <c r="C62" s="67">
        <v>68861</v>
      </c>
      <c r="D62" s="67">
        <v>8221.74</v>
      </c>
    </row>
    <row r="63" spans="2:12">
      <c r="B63" s="66" t="s">
        <v>287</v>
      </c>
      <c r="C63" s="67">
        <v>20946</v>
      </c>
      <c r="D63" s="67">
        <v>3583.72</v>
      </c>
    </row>
    <row r="64" spans="2:12">
      <c r="B64" s="66" t="s">
        <v>288</v>
      </c>
      <c r="C64" s="67">
        <v>12805</v>
      </c>
      <c r="D64" s="67">
        <v>2965.04</v>
      </c>
    </row>
    <row r="65" spans="2:6">
      <c r="B65" s="66" t="s">
        <v>289</v>
      </c>
      <c r="C65" s="67">
        <v>13620</v>
      </c>
      <c r="D65" s="67">
        <v>7353</v>
      </c>
    </row>
    <row r="67" spans="2:6">
      <c r="B67" s="66" t="s">
        <v>293</v>
      </c>
      <c r="C67" s="67">
        <f>SUM(C45:C65)</f>
        <v>3518261</v>
      </c>
      <c r="D67" s="67">
        <f>SUM(D45:D65)</f>
        <v>117635.14999999998</v>
      </c>
    </row>
    <row r="70" spans="2:6">
      <c r="B70" s="1" t="s">
        <v>263</v>
      </c>
      <c r="F70" s="71">
        <f>352*365/7</f>
        <v>18354.285714285714</v>
      </c>
    </row>
    <row r="71" spans="2:6">
      <c r="B71" s="1" t="s">
        <v>264</v>
      </c>
      <c r="F71" s="65">
        <f>L50</f>
        <v>1337822.4349772518</v>
      </c>
    </row>
    <row r="72" spans="2:6">
      <c r="B72" s="1" t="s">
        <v>266</v>
      </c>
      <c r="F72" s="74">
        <v>0.02</v>
      </c>
    </row>
    <row r="73" spans="2:6">
      <c r="B73" s="1" t="s">
        <v>267</v>
      </c>
      <c r="F73" s="71">
        <f>2%*F71*F70</f>
        <v>491095504.131078</v>
      </c>
    </row>
  </sheetData>
  <hyperlinks>
    <hyperlink ref="B5" r:id="rId1" xr:uid="{991EFE62-1E64-4E4A-A48C-872A108819C8}"/>
    <hyperlink ref="B43" r:id="rId2" xr:uid="{80937527-6CE3-4494-8BCB-60AAAFFD6A91}"/>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19FE-C6E1-4EEC-B7A7-70C14A4EFE7F}">
  <sheetPr>
    <tabColor theme="0"/>
  </sheetPr>
  <dimension ref="B2:Q50"/>
  <sheetViews>
    <sheetView workbookViewId="0">
      <selection activeCell="H23" sqref="H23"/>
    </sheetView>
  </sheetViews>
  <sheetFormatPr defaultRowHeight="14.25"/>
  <cols>
    <col min="1" max="1" width="9.06640625" style="1"/>
    <col min="2" max="2" width="46.9296875" style="1" bestFit="1" customWidth="1"/>
    <col min="3" max="4" width="23.796875" style="1" customWidth="1"/>
    <col min="5" max="16384" width="9.06640625" style="1"/>
  </cols>
  <sheetData>
    <row r="2" spans="2:6" ht="21">
      <c r="B2" s="93" t="s">
        <v>399</v>
      </c>
    </row>
    <row r="4" spans="2:6">
      <c r="B4" s="42" t="s">
        <v>383</v>
      </c>
    </row>
    <row r="5" spans="2:6">
      <c r="C5" s="96" t="s">
        <v>384</v>
      </c>
      <c r="D5" s="96" t="s">
        <v>385</v>
      </c>
      <c r="F5" s="42" t="s">
        <v>401</v>
      </c>
    </row>
    <row r="6" spans="2:6">
      <c r="B6" s="1" t="s">
        <v>387</v>
      </c>
      <c r="C6" s="74">
        <v>0.6</v>
      </c>
      <c r="D6" s="74">
        <v>0.75</v>
      </c>
      <c r="F6" s="1" t="s">
        <v>402</v>
      </c>
    </row>
    <row r="7" spans="2:6">
      <c r="B7" s="1" t="s">
        <v>386</v>
      </c>
      <c r="C7" s="65">
        <v>2124590</v>
      </c>
      <c r="D7" s="65">
        <v>2406815.9859270435</v>
      </c>
      <c r="F7" s="1" t="s">
        <v>409</v>
      </c>
    </row>
    <row r="8" spans="2:6">
      <c r="B8" s="5" t="s">
        <v>392</v>
      </c>
      <c r="C8" s="100">
        <f>C6*C7</f>
        <v>1274754</v>
      </c>
      <c r="D8" s="100">
        <f>D6*D7</f>
        <v>1805111.9894452826</v>
      </c>
    </row>
    <row r="9" spans="2:6">
      <c r="B9" s="1" t="s">
        <v>388</v>
      </c>
      <c r="C9" s="1">
        <v>45</v>
      </c>
      <c r="D9" s="1">
        <v>30</v>
      </c>
      <c r="F9" s="1" t="s">
        <v>403</v>
      </c>
    </row>
    <row r="10" spans="2:6">
      <c r="B10" s="1" t="s">
        <v>390</v>
      </c>
      <c r="C10" s="1">
        <v>82</v>
      </c>
      <c r="D10" s="1">
        <v>85</v>
      </c>
    </row>
    <row r="11" spans="2:6">
      <c r="B11" s="5" t="s">
        <v>389</v>
      </c>
      <c r="C11" s="101">
        <f>C10-C9</f>
        <v>37</v>
      </c>
      <c r="D11" s="101">
        <f>D10-D9</f>
        <v>55</v>
      </c>
    </row>
    <row r="12" spans="2:6">
      <c r="B12" s="5" t="s">
        <v>391</v>
      </c>
      <c r="C12" s="98">
        <v>0.04</v>
      </c>
      <c r="D12" s="98">
        <v>8.5000000000000006E-2</v>
      </c>
      <c r="F12" s="1" t="s">
        <v>404</v>
      </c>
    </row>
    <row r="13" spans="2:6">
      <c r="B13" s="1" t="s">
        <v>394</v>
      </c>
      <c r="C13" s="102">
        <f>(1+C12)^C11-1</f>
        <v>3.268089856139639</v>
      </c>
      <c r="D13" s="102">
        <f>(1+D12)^D11-1</f>
        <v>87.845533621217086</v>
      </c>
    </row>
    <row r="14" spans="2:6">
      <c r="B14" s="1" t="s">
        <v>393</v>
      </c>
      <c r="C14" s="71">
        <v>335336</v>
      </c>
      <c r="D14" s="71">
        <v>335336</v>
      </c>
      <c r="F14" s="1" t="s">
        <v>405</v>
      </c>
    </row>
    <row r="15" spans="2:6">
      <c r="B15" s="1" t="s">
        <v>395</v>
      </c>
      <c r="C15" s="103">
        <f>C14-C14/(100%+C13)</f>
        <v>256767.83220062254</v>
      </c>
      <c r="D15" s="103">
        <f>D14-D14/(100%+D13)</f>
        <v>331561.62906279939</v>
      </c>
    </row>
    <row r="16" spans="2:6">
      <c r="B16" s="5" t="s">
        <v>396</v>
      </c>
      <c r="C16" s="99">
        <v>0.33</v>
      </c>
      <c r="D16" s="99">
        <v>0.33</v>
      </c>
      <c r="F16" s="1" t="s">
        <v>406</v>
      </c>
    </row>
    <row r="17" spans="2:17">
      <c r="B17" s="1" t="s">
        <v>400</v>
      </c>
      <c r="C17" s="65">
        <v>30000</v>
      </c>
      <c r="D17" s="65">
        <v>50000</v>
      </c>
      <c r="F17" s="1" t="s">
        <v>407</v>
      </c>
      <c r="Q17" s="65"/>
    </row>
    <row r="18" spans="2:17">
      <c r="B18" s="1" t="s">
        <v>397</v>
      </c>
      <c r="C18" s="65">
        <v>5123536</v>
      </c>
      <c r="D18" s="65">
        <v>6048000</v>
      </c>
      <c r="F18" s="1" t="s">
        <v>408</v>
      </c>
      <c r="Q18" s="65"/>
    </row>
    <row r="19" spans="2:17">
      <c r="B19" s="5" t="s">
        <v>398</v>
      </c>
      <c r="C19" s="104">
        <f>C17/C18</f>
        <v>5.8553311619163016E-3</v>
      </c>
      <c r="D19" s="104">
        <f>D17/D18</f>
        <v>8.2671957671957667E-3</v>
      </c>
      <c r="Q19" s="65"/>
    </row>
    <row r="20" spans="2:17">
      <c r="B20" s="97" t="s">
        <v>428</v>
      </c>
      <c r="C20" s="105">
        <f>C16*C15*C8*C19</f>
        <v>632459034.06823277</v>
      </c>
      <c r="D20" s="105">
        <f>D16*D15*D8*D19</f>
        <v>1632828519.4627864</v>
      </c>
      <c r="Q20" s="65"/>
    </row>
    <row r="21" spans="2:17">
      <c r="B21" s="1" t="s">
        <v>427</v>
      </c>
      <c r="C21" s="71">
        <v>35000</v>
      </c>
      <c r="D21" s="71">
        <v>35000</v>
      </c>
      <c r="Q21" s="65"/>
    </row>
    <row r="22" spans="2:17">
      <c r="B22" s="1" t="s">
        <v>430</v>
      </c>
      <c r="C22" s="71">
        <f>C8*C19*C21</f>
        <v>261243738.69921088</v>
      </c>
      <c r="D22" s="71">
        <f>D8*D19*D21</f>
        <v>522312496.94597292</v>
      </c>
      <c r="Q22" s="65"/>
    </row>
    <row r="23" spans="2:17">
      <c r="B23" s="97" t="s">
        <v>429</v>
      </c>
      <c r="C23" s="105">
        <f>C20-C22</f>
        <v>371215295.36902189</v>
      </c>
      <c r="D23" s="105">
        <f>D20-D22</f>
        <v>1110516022.5168135</v>
      </c>
      <c r="Q23" s="65"/>
    </row>
    <row r="24" spans="2:17">
      <c r="D24" s="35"/>
    </row>
    <row r="25" spans="2:17">
      <c r="D25" s="35"/>
    </row>
    <row r="26" spans="2:17">
      <c r="D26" s="35"/>
    </row>
    <row r="27" spans="2:17">
      <c r="D27" s="35"/>
    </row>
    <row r="28" spans="2:17">
      <c r="D28" s="35"/>
    </row>
    <row r="29" spans="2:17">
      <c r="D29" s="35"/>
    </row>
    <row r="30" spans="2:17">
      <c r="D30" s="35"/>
    </row>
    <row r="31" spans="2:17">
      <c r="D31" s="35"/>
    </row>
    <row r="32" spans="2:17">
      <c r="D32" s="35"/>
    </row>
    <row r="33" spans="4:4">
      <c r="D33" s="35"/>
    </row>
    <row r="34" spans="4:4">
      <c r="D34" s="35"/>
    </row>
    <row r="35" spans="4:4">
      <c r="D35" s="35"/>
    </row>
    <row r="36" spans="4:4">
      <c r="D36" s="35"/>
    </row>
    <row r="37" spans="4:4">
      <c r="D37" s="35"/>
    </row>
    <row r="38" spans="4:4">
      <c r="D38" s="35"/>
    </row>
    <row r="39" spans="4:4">
      <c r="D39" s="35"/>
    </row>
    <row r="40" spans="4:4">
      <c r="D40" s="35"/>
    </row>
    <row r="41" spans="4:4">
      <c r="D41" s="35"/>
    </row>
    <row r="42" spans="4:4">
      <c r="D42" s="35"/>
    </row>
    <row r="43" spans="4:4">
      <c r="D43" s="35"/>
    </row>
    <row r="44" spans="4:4">
      <c r="D44" s="35"/>
    </row>
    <row r="45" spans="4:4">
      <c r="D45" s="35"/>
    </row>
    <row r="46" spans="4:4">
      <c r="D46" s="35"/>
    </row>
    <row r="47" spans="4:4">
      <c r="D47" s="35"/>
    </row>
    <row r="48" spans="4:4">
      <c r="D48" s="35"/>
    </row>
    <row r="49" spans="4:4">
      <c r="D49" s="35"/>
    </row>
    <row r="50" spans="4:4">
      <c r="D50" s="9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62F3-A8EE-4C98-AE55-B7DAA628461B}">
  <sheetPr>
    <tabColor theme="0"/>
  </sheetPr>
  <dimension ref="A1"/>
  <sheetViews>
    <sheetView workbookViewId="0">
      <selection activeCell="L14" sqref="L14"/>
    </sheetView>
  </sheetViews>
  <sheetFormatPr defaultRowHeight="14.25"/>
  <cols>
    <col min="1" max="16384" width="9.06640625" style="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6" ma:contentTypeDescription="Create a new document." ma:contentTypeScope="" ma:versionID="f095b2620fa2e4d6c5871129641f0f14">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00ea840a5024cb9ca93c691c5f4ce187"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Props1.xml><?xml version="1.0" encoding="utf-8"?>
<ds:datastoreItem xmlns:ds="http://schemas.openxmlformats.org/officeDocument/2006/customXml" ds:itemID="{FCA2ED6C-6F59-40FD-983E-604DBCA7A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4F3F4-EF69-443F-9502-5D7A2823598A}">
  <ds:schemaRefs>
    <ds:schemaRef ds:uri="http://schemas.microsoft.com/sharepoint/v3/contenttype/forms"/>
  </ds:schemaRefs>
</ds:datastoreItem>
</file>

<file path=customXml/itemProps3.xml><?xml version="1.0" encoding="utf-8"?>
<ds:datastoreItem xmlns:ds="http://schemas.openxmlformats.org/officeDocument/2006/customXml" ds:itemID="{6825C9CA-0111-41C8-9A59-A28202843628}">
  <ds:schemaRefs>
    <ds:schemaRef ds:uri="http://schemas.microsoft.com/office/2006/metadata/properties"/>
    <ds:schemaRef ds:uri="http://schemas.microsoft.com/office/infopath/2007/PartnerControls"/>
    <ds:schemaRef ds:uri="dea0b20c-aebf-48c8-b046-9030827dd5cd"/>
    <ds:schemaRef ds:uri="d9b20b17-c081-4438-907a-bf68943de1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Bottom-up approach</vt:lpstr>
      <vt:lpstr>Top-down approach</vt:lpstr>
      <vt:lpstr>Property Taxes OECD</vt:lpstr>
      <vt:lpstr>Site Value Tax OECD</vt:lpstr>
      <vt:lpstr>Gross earnings distribution</vt:lpstr>
      <vt:lpstr>CGT on PPR</vt:lpstr>
      <vt:lpstr>Other assets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Casey</dc:creator>
  <cp:lastModifiedBy>Eddie Casey</cp:lastModifiedBy>
  <dcterms:created xsi:type="dcterms:W3CDTF">2022-10-20T09:52:45Z</dcterms:created>
  <dcterms:modified xsi:type="dcterms:W3CDTF">2022-11-15T17:41:42Z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