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66" documentId="8_{05EA4383-6B3C-4F69-84E3-D128295ADE66}" xr6:coauthVersionLast="47" xr6:coauthVersionMax="47" xr10:uidLastSave="{EBDFECCD-9952-490E-8B7C-D262FB469DBA}"/>
  <bookViews>
    <workbookView xWindow="-120" yWindow="-120" windowWidth="29040" windowHeight="15720" activeTab="2" xr2:uid="{3788FD45-4D29-431B-B97D-500722EEA183}"/>
  </bookViews>
  <sheets>
    <sheet name="Contents" sheetId="2" r:id="rId1"/>
    <sheet name="ESR" sheetId="1" r:id="rId2"/>
    <sheet name="RED" sheetId="5" r:id="rId3"/>
    <sheet name="LULUCF" sheetId="4" r:id="rId4"/>
  </sheets>
  <definedNames>
    <definedName name="_xlnm.Print_Area" localSheetId="1">ESR!$A$1:$AE$117</definedName>
    <definedName name="_xlnm.Print_Area" localSheetId="3">LULUCF!$A$1:$AB$129</definedName>
    <definedName name="_xlnm.Print_Area" localSheetId="2">RED!$A$1:$Y$108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4" l="1"/>
  <c r="C48" i="2"/>
  <c r="C51" i="2"/>
  <c r="C41" i="2"/>
  <c r="C40" i="2"/>
  <c r="C44" i="2"/>
  <c r="C46" i="2"/>
  <c r="C42" i="2"/>
  <c r="C52" i="2"/>
  <c r="C37" i="2"/>
  <c r="C35" i="2"/>
  <c r="C50" i="2"/>
  <c r="C45" i="2"/>
  <c r="C38" i="2"/>
  <c r="C36" i="2"/>
  <c r="C49" i="2"/>
  <c r="G53" i="5" l="1"/>
  <c r="G54" i="5" s="1"/>
  <c r="G55" i="5" s="1"/>
  <c r="G56" i="5" s="1"/>
  <c r="F50" i="5"/>
  <c r="F51" i="5" s="1"/>
  <c r="E52" i="5"/>
  <c r="E53" i="5" s="1"/>
  <c r="E54" i="5" s="1"/>
  <c r="E55" i="5" s="1"/>
  <c r="E56" i="5" s="1"/>
  <c r="M12" i="5"/>
  <c r="N20" i="5"/>
  <c r="M20" i="5"/>
  <c r="N17" i="5"/>
  <c r="M17" i="5"/>
  <c r="N15" i="5"/>
  <c r="M15" i="5"/>
  <c r="N12" i="5"/>
  <c r="L11" i="5"/>
  <c r="L13" i="5"/>
  <c r="L12" i="5"/>
  <c r="F78" i="4"/>
  <c r="E78" i="4"/>
  <c r="E57" i="4"/>
  <c r="E58" i="4" s="1"/>
  <c r="G61" i="4"/>
  <c r="G62" i="4" s="1"/>
  <c r="F61" i="4"/>
  <c r="F62" i="4" s="1"/>
  <c r="E61" i="4"/>
  <c r="E62" i="4" s="1"/>
  <c r="D61" i="4"/>
  <c r="D62" i="4" s="1"/>
  <c r="G57" i="4"/>
  <c r="G58" i="4" s="1"/>
  <c r="F79" i="4" s="1"/>
  <c r="D57" i="4"/>
  <c r="D58" i="4" s="1"/>
  <c r="E76" i="4" s="1"/>
  <c r="O11" i="4"/>
  <c r="O12" i="4"/>
  <c r="O13" i="4"/>
  <c r="O14" i="4"/>
  <c r="O15" i="4"/>
  <c r="N15" i="4"/>
  <c r="N12" i="4"/>
  <c r="N13" i="4"/>
  <c r="N14" i="4"/>
  <c r="N11" i="4"/>
  <c r="I20" i="4"/>
  <c r="H20" i="4"/>
  <c r="E61" i="1"/>
  <c r="E62" i="1" s="1"/>
  <c r="F61" i="1"/>
  <c r="F62" i="1" s="1"/>
  <c r="G61" i="1"/>
  <c r="G62" i="1" s="1"/>
  <c r="D61" i="1"/>
  <c r="D62" i="1" s="1"/>
  <c r="G57" i="1"/>
  <c r="G58" i="1" s="1"/>
  <c r="E57" i="1"/>
  <c r="E58" i="1" s="1"/>
  <c r="D57" i="1"/>
  <c r="D58" i="1" s="1"/>
  <c r="O57" i="1"/>
  <c r="R57" i="1" s="1"/>
  <c r="O58" i="1"/>
  <c r="R58" i="1" s="1"/>
  <c r="O59" i="1"/>
  <c r="R59" i="1" s="1"/>
  <c r="O60" i="1"/>
  <c r="R60" i="1" s="1"/>
  <c r="O61" i="1"/>
  <c r="R61" i="1" s="1"/>
  <c r="O62" i="1"/>
  <c r="R62" i="1" s="1"/>
  <c r="O63" i="1"/>
  <c r="R63" i="1" s="1"/>
  <c r="O64" i="1"/>
  <c r="R64" i="1" s="1"/>
  <c r="O65" i="1"/>
  <c r="R65" i="1" s="1"/>
  <c r="O56" i="1"/>
  <c r="R56" i="1" s="1"/>
  <c r="U11" i="1"/>
  <c r="E23" i="1"/>
  <c r="P15" i="4" l="1"/>
  <c r="F77" i="4"/>
  <c r="E77" i="4"/>
  <c r="E79" i="4"/>
  <c r="F76" i="4"/>
  <c r="H75" i="5"/>
  <c r="I75" i="5" s="1"/>
  <c r="J75" i="5" s="1"/>
  <c r="E72" i="5"/>
  <c r="F72" i="5" s="1"/>
  <c r="G72" i="5" s="1"/>
  <c r="E75" i="5"/>
  <c r="F75" i="5" s="1"/>
  <c r="G75" i="5" s="1"/>
  <c r="E74" i="5"/>
  <c r="E73" i="5"/>
  <c r="F73" i="5" s="1"/>
  <c r="G73" i="5" s="1"/>
  <c r="H72" i="5"/>
  <c r="I72" i="5" s="1"/>
  <c r="J72" i="5" s="1"/>
  <c r="H73" i="5"/>
  <c r="I73" i="5" s="1"/>
  <c r="J73" i="5" s="1"/>
  <c r="H74" i="5"/>
  <c r="F52" i="5"/>
  <c r="F53" i="5" s="1"/>
  <c r="F54" i="5" s="1"/>
  <c r="F55" i="5" s="1"/>
  <c r="F56" i="5" s="1"/>
  <c r="P14" i="4"/>
  <c r="P11" i="4"/>
  <c r="P13" i="4"/>
  <c r="P12" i="4"/>
  <c r="R68" i="1"/>
  <c r="R67" i="1"/>
  <c r="I74" i="5" l="1"/>
  <c r="J74" i="5" s="1"/>
  <c r="F74" i="5"/>
  <c r="G74" i="5" s="1"/>
  <c r="R69" i="1"/>
  <c r="L24" i="1" l="1"/>
  <c r="K24" i="1"/>
  <c r="J24" i="1"/>
  <c r="G24" i="1"/>
  <c r="F24" i="1"/>
  <c r="E24" i="1"/>
  <c r="L23" i="1"/>
  <c r="K23" i="1"/>
  <c r="J23" i="1"/>
  <c r="G23" i="1"/>
  <c r="F23" i="1"/>
  <c r="L22" i="1"/>
  <c r="K22" i="1"/>
  <c r="J22" i="1"/>
  <c r="G22" i="1"/>
  <c r="F22" i="1"/>
  <c r="E22" i="1"/>
  <c r="U20" i="1"/>
  <c r="I20" i="1"/>
  <c r="O20" i="1" s="1"/>
  <c r="Q20" i="1" s="1"/>
  <c r="H20" i="1"/>
  <c r="N20" i="1" s="1"/>
  <c r="P20" i="1" s="1"/>
  <c r="U19" i="1"/>
  <c r="I19" i="1"/>
  <c r="O19" i="1" s="1"/>
  <c r="Q19" i="1" s="1"/>
  <c r="H19" i="1"/>
  <c r="N19" i="1" s="1"/>
  <c r="P19" i="1" s="1"/>
  <c r="U18" i="1"/>
  <c r="I18" i="1"/>
  <c r="O18" i="1" s="1"/>
  <c r="Q18" i="1" s="1"/>
  <c r="H18" i="1"/>
  <c r="N18" i="1" s="1"/>
  <c r="P18" i="1" s="1"/>
  <c r="U17" i="1"/>
  <c r="I17" i="1"/>
  <c r="O17" i="1" s="1"/>
  <c r="Q17" i="1" s="1"/>
  <c r="H17" i="1"/>
  <c r="N17" i="1" s="1"/>
  <c r="P17" i="1" s="1"/>
  <c r="U16" i="1"/>
  <c r="I16" i="1"/>
  <c r="O16" i="1" s="1"/>
  <c r="H16" i="1"/>
  <c r="N16" i="1" s="1"/>
  <c r="U15" i="1"/>
  <c r="I15" i="1"/>
  <c r="O15" i="1" s="1"/>
  <c r="Q15" i="1" s="1"/>
  <c r="H15" i="1"/>
  <c r="N15" i="1" s="1"/>
  <c r="P15" i="1" s="1"/>
  <c r="U14" i="1"/>
  <c r="I14" i="1"/>
  <c r="O14" i="1" s="1"/>
  <c r="Q14" i="1" s="1"/>
  <c r="H14" i="1"/>
  <c r="N14" i="1" s="1"/>
  <c r="P14" i="1" s="1"/>
  <c r="U13" i="1"/>
  <c r="I13" i="1"/>
  <c r="O13" i="1" s="1"/>
  <c r="Q13" i="1" s="1"/>
  <c r="H13" i="1"/>
  <c r="N13" i="1" s="1"/>
  <c r="P13" i="1" s="1"/>
  <c r="U12" i="1"/>
  <c r="H23" i="1" l="1"/>
  <c r="I23" i="1"/>
  <c r="L82" i="1" s="1"/>
  <c r="N23" i="1"/>
  <c r="O23" i="1"/>
  <c r="Q16" i="1"/>
  <c r="Q23" i="1" s="1"/>
  <c r="P16" i="1"/>
  <c r="P23" i="1" s="1"/>
  <c r="H11" i="1"/>
  <c r="M83" i="1" l="1"/>
  <c r="L83" i="1"/>
  <c r="N83" i="1"/>
  <c r="Q83" i="1"/>
  <c r="O83" i="1"/>
  <c r="P83" i="1"/>
  <c r="M84" i="1"/>
  <c r="O84" i="1"/>
  <c r="Q84" i="1"/>
  <c r="P84" i="1"/>
  <c r="L84" i="1"/>
  <c r="N84" i="1"/>
  <c r="I11" i="1"/>
  <c r="I12" i="1"/>
  <c r="O12" i="1" s="1"/>
  <c r="Q12" i="1" s="1"/>
  <c r="H12" i="1"/>
  <c r="N12" i="1" s="1"/>
  <c r="P12" i="1" s="1"/>
  <c r="M85" i="1" l="1"/>
  <c r="N85" i="1"/>
  <c r="P85" i="1"/>
  <c r="Q85" i="1"/>
  <c r="L85" i="1"/>
  <c r="O85" i="1"/>
  <c r="N82" i="1"/>
  <c r="M82" i="1"/>
  <c r="P82" i="1"/>
  <c r="Q82" i="1"/>
  <c r="O82" i="1"/>
  <c r="T11" i="1"/>
  <c r="V11" i="1" s="1"/>
  <c r="O11" i="1"/>
  <c r="Q11" i="1" s="1"/>
  <c r="S11" i="1"/>
  <c r="N11" i="1"/>
  <c r="P11" i="1" s="1"/>
  <c r="S20" i="1"/>
  <c r="S18" i="1"/>
  <c r="S16" i="1"/>
  <c r="S14" i="1"/>
  <c r="H22" i="1"/>
  <c r="S17" i="1"/>
  <c r="H24" i="1"/>
  <c r="S13" i="1"/>
  <c r="S19" i="1"/>
  <c r="S12" i="1"/>
  <c r="S15" i="1"/>
  <c r="T20" i="1"/>
  <c r="V20" i="1" s="1"/>
  <c r="T18" i="1"/>
  <c r="V18" i="1" s="1"/>
  <c r="T16" i="1"/>
  <c r="V16" i="1" s="1"/>
  <c r="T14" i="1"/>
  <c r="V14" i="1" s="1"/>
  <c r="I22" i="1"/>
  <c r="E82" i="1" s="1"/>
  <c r="T17" i="1"/>
  <c r="V17" i="1" s="1"/>
  <c r="I24" i="1"/>
  <c r="T13" i="1"/>
  <c r="V13" i="1" s="1"/>
  <c r="T19" i="1"/>
  <c r="V19" i="1" s="1"/>
  <c r="T12" i="1"/>
  <c r="V12" i="1" s="1"/>
  <c r="T15" i="1"/>
  <c r="V15" i="1" s="1"/>
  <c r="S82" i="1" l="1"/>
  <c r="H84" i="1"/>
  <c r="V84" i="1" s="1"/>
  <c r="J84" i="1"/>
  <c r="X84" i="1" s="1"/>
  <c r="I84" i="1"/>
  <c r="W84" i="1" s="1"/>
  <c r="I83" i="1"/>
  <c r="W83" i="1" s="1"/>
  <c r="J83" i="1"/>
  <c r="X83" i="1" s="1"/>
  <c r="J82" i="1"/>
  <c r="X82" i="1" s="1"/>
  <c r="H83" i="1"/>
  <c r="V83" i="1" s="1"/>
  <c r="H82" i="1"/>
  <c r="V82" i="1" s="1"/>
  <c r="I82" i="1"/>
  <c r="W82" i="1" s="1"/>
  <c r="H85" i="1"/>
  <c r="V85" i="1" s="1"/>
  <c r="I85" i="1"/>
  <c r="W85" i="1" s="1"/>
  <c r="J85" i="1"/>
  <c r="X85" i="1" s="1"/>
  <c r="E84" i="1"/>
  <c r="S84" i="1" s="1"/>
  <c r="F84" i="1"/>
  <c r="T84" i="1" s="1"/>
  <c r="G84" i="1"/>
  <c r="U84" i="1" s="1"/>
  <c r="F83" i="1"/>
  <c r="T83" i="1" s="1"/>
  <c r="E83" i="1"/>
  <c r="S83" i="1" s="1"/>
  <c r="G83" i="1"/>
  <c r="U83" i="1" s="1"/>
  <c r="G82" i="1"/>
  <c r="U82" i="1" s="1"/>
  <c r="F82" i="1"/>
  <c r="T82" i="1" s="1"/>
  <c r="E85" i="1"/>
  <c r="S85" i="1" s="1"/>
  <c r="G85" i="1"/>
  <c r="U85" i="1" s="1"/>
  <c r="F85" i="1"/>
  <c r="T85" i="1" s="1"/>
  <c r="W11" i="1"/>
  <c r="W14" i="1"/>
  <c r="W16" i="1"/>
  <c r="W18" i="1"/>
  <c r="W20" i="1"/>
  <c r="O24" i="1"/>
  <c r="O22" i="1"/>
  <c r="N24" i="1"/>
  <c r="N22" i="1"/>
  <c r="W15" i="1"/>
  <c r="W12" i="1"/>
  <c r="W19" i="1"/>
  <c r="W13" i="1"/>
  <c r="W17" i="1"/>
  <c r="P24" i="1" l="1"/>
  <c r="P22" i="1"/>
  <c r="Q24" i="1"/>
  <c r="Q22" i="1"/>
  <c r="G13" i="4" l="1"/>
  <c r="G14" i="4" s="1"/>
  <c r="G15" i="4" s="1"/>
  <c r="G16" i="4" s="1"/>
  <c r="I16" i="4" l="1"/>
  <c r="H16" i="4"/>
  <c r="G17" i="4"/>
  <c r="I17" i="4" s="1"/>
  <c r="N16" i="4" l="1"/>
  <c r="O16" i="4"/>
  <c r="O17" i="4"/>
  <c r="G18" i="4"/>
  <c r="I18" i="4" s="1"/>
  <c r="O18" i="4" s="1"/>
  <c r="H17" i="4"/>
  <c r="N17" i="4" l="1"/>
  <c r="P16" i="4"/>
  <c r="H18" i="4"/>
  <c r="N18" i="4" s="1"/>
  <c r="G19" i="4"/>
  <c r="I19" i="4" s="1"/>
  <c r="O20" i="4" s="1"/>
  <c r="G23" i="4" l="1"/>
  <c r="P18" i="4"/>
  <c r="P17" i="4"/>
  <c r="O19" i="4"/>
  <c r="H19" i="4"/>
  <c r="N19" i="4" s="1"/>
  <c r="I23" i="4"/>
  <c r="H23" i="4"/>
  <c r="H77" i="4" l="1"/>
  <c r="K77" i="4" s="1"/>
  <c r="H78" i="4"/>
  <c r="K78" i="4" s="1"/>
  <c r="H79" i="4"/>
  <c r="K79" i="4" s="1"/>
  <c r="H76" i="4"/>
  <c r="K76" i="4" s="1"/>
  <c r="I79" i="4"/>
  <c r="L79" i="4" s="1"/>
  <c r="I76" i="4"/>
  <c r="L76" i="4" s="1"/>
  <c r="I78" i="4"/>
  <c r="L78" i="4" s="1"/>
  <c r="I77" i="4"/>
  <c r="L77" i="4" s="1"/>
  <c r="P19" i="4"/>
  <c r="N20" i="4"/>
  <c r="P20" i="4" l="1"/>
</calcChain>
</file>

<file path=xl/sharedStrings.xml><?xml version="1.0" encoding="utf-8"?>
<sst xmlns="http://schemas.openxmlformats.org/spreadsheetml/2006/main" count="223" uniqueCount="132">
  <si>
    <t>Effort Sharing Regulation</t>
  </si>
  <si>
    <t>Inventory</t>
  </si>
  <si>
    <t>Projected level of emissions
(WEM)</t>
  </si>
  <si>
    <t>Projected level of emissions
(WAM)</t>
  </si>
  <si>
    <t>Annual emissions allowances</t>
  </si>
  <si>
    <t>Gap (WEM)</t>
  </si>
  <si>
    <t>Gap (WAM)</t>
  </si>
  <si>
    <t>Possible ETS offset</t>
  </si>
  <si>
    <t>Possible LULUCF offset 
(WEM)</t>
  </si>
  <si>
    <t>Possible LULUCF offset 
(WAM)</t>
  </si>
  <si>
    <t>Gap (WEM less ETS)</t>
  </si>
  <si>
    <t>Gap (WAM less ETS)</t>
  </si>
  <si>
    <t>Gap (WEM less ETS + LULUCF)</t>
  </si>
  <si>
    <t>Gap (WAM less ETS + LULUCF)</t>
  </si>
  <si>
    <t>Cummulative WEM vs target</t>
  </si>
  <si>
    <t>Cummulative WAM vs target</t>
  </si>
  <si>
    <t>2021-2025</t>
  </si>
  <si>
    <t>2026-2030</t>
  </si>
  <si>
    <t>2021-2030 total</t>
  </si>
  <si>
    <t>ETS prices/ futures</t>
  </si>
  <si>
    <t>With additional measures</t>
  </si>
  <si>
    <t>With existing measures only</t>
  </si>
  <si>
    <t>With ETS + LULUCF offsets</t>
  </si>
  <si>
    <t>With ETS offset</t>
  </si>
  <si>
    <t>No offsets</t>
  </si>
  <si>
    <t>ETS futures</t>
  </si>
  <si>
    <t>Emissions</t>
  </si>
  <si>
    <t>Cummulative 2021-2025 (€ billion)</t>
  </si>
  <si>
    <t>Cummulative 2026-2030 (€ billion)</t>
  </si>
  <si>
    <t>Cummulative 2021-2030 (€ billion)</t>
  </si>
  <si>
    <t xml:space="preserve"> </t>
  </si>
  <si>
    <t xml:space="preserve">In case of questions, please contact: </t>
  </si>
  <si>
    <t>admin@fiscalcouncil.ie</t>
  </si>
  <si>
    <t>Figure 13</t>
  </si>
  <si>
    <t>Figure 19</t>
  </si>
  <si>
    <t>Figure 20</t>
  </si>
  <si>
    <t>Source: Environmental Protection Agency.</t>
  </si>
  <si>
    <t>Table 1: Emissions projections, allocations and flexibilities, MtC02eq</t>
  </si>
  <si>
    <t>Source: EPA and Ireland’s Final updated National Energy and Climate Plan 2024.</t>
  </si>
  <si>
    <t>Pricing</t>
  </si>
  <si>
    <t>Table 2: Price assumptions, € per tonne of CO2 equivalent</t>
  </si>
  <si>
    <t>Notes: The evolution of prices in 2026-2027 and 2031-2032 reflect inflation growth.</t>
  </si>
  <si>
    <t>Average of analysts' predictions for ETS</t>
  </si>
  <si>
    <t>Average of analysts' predictions for ETS 2</t>
  </si>
  <si>
    <t>EU Marginal Abatement Cost</t>
  </si>
  <si>
    <t>Table 3: ETS revenue forgone, € per tonne of CO2 equivalent</t>
  </si>
  <si>
    <r>
      <t>ETS flexibility (Mt C0</t>
    </r>
    <r>
      <rPr>
        <vertAlign val="subscript"/>
        <sz val="8"/>
        <color rgb="FF000000"/>
        <rFont val="Aptos Narrow"/>
        <family val="2"/>
      </rPr>
      <t xml:space="preserve">2  </t>
    </r>
    <r>
      <rPr>
        <sz val="8"/>
        <color rgb="FF000000"/>
        <rFont val="Aptos Narrow"/>
        <family val="2"/>
      </rPr>
      <t>eq)</t>
    </r>
  </si>
  <si>
    <t>Revenue forgone (€ million)</t>
  </si>
  <si>
    <r>
      <t>ETS actual price (€ per tonne of CO</t>
    </r>
    <r>
      <rPr>
        <vertAlign val="subscript"/>
        <sz val="8"/>
        <color rgb="FF000000"/>
        <rFont val="Aptos Narrow"/>
        <family val="2"/>
      </rPr>
      <t>2</t>
    </r>
    <r>
      <rPr>
        <sz val="8"/>
        <color rgb="FF000000"/>
        <rFont val="Aptos Narrow"/>
        <family val="2"/>
      </rPr>
      <t>)</t>
    </r>
  </si>
  <si>
    <r>
      <t>ETS futures (€ per tonne of CO</t>
    </r>
    <r>
      <rPr>
        <vertAlign val="subscript"/>
        <sz val="8"/>
        <color rgb="FF000000"/>
        <rFont val="Aptos Narrow"/>
        <family val="2"/>
      </rPr>
      <t>2</t>
    </r>
    <r>
      <rPr>
        <sz val="8"/>
        <color rgb="FF000000"/>
        <rFont val="Aptos Narrow"/>
        <family val="2"/>
      </rPr>
      <t>)</t>
    </r>
  </si>
  <si>
    <t>Source: Environmental Protection Agency and Macrobond.</t>
  </si>
  <si>
    <t>Source: Macrobond, Carbon Pulse, T&amp;E, Veyt, Homaio, and Clearblue.</t>
  </si>
  <si>
    <t>Potential costs</t>
  </si>
  <si>
    <t>Table 4: Potential costs of purchasing compliance with the Effort Sharing Regulation, € billions</t>
  </si>
  <si>
    <t>Analysts' predictions for ETS</t>
  </si>
  <si>
    <t>Analysts' predictions for ETS 2</t>
  </si>
  <si>
    <t>Price assumption</t>
  </si>
  <si>
    <t>Scenario</t>
  </si>
  <si>
    <t>2021-2030</t>
  </si>
  <si>
    <t>Notes: ETS actual price average strike price for first half of 2024.</t>
  </si>
  <si>
    <t>Sources: Environmental Protection Agency (2024), Carbon Pulse, Macrobond, Transport and Environment (2024), Veyt, Homaio, Clearblue.</t>
  </si>
  <si>
    <t xml:space="preserve">Notes: Estimates are based on projected 2027 and 2032 prices, reflecting the expected timing of compliance assessments for the 2021–2025 and 2026–2030 periods. </t>
  </si>
  <si>
    <t>LULUCF</t>
  </si>
  <si>
    <t>Projected share of renewables
(WEM)</t>
  </si>
  <si>
    <t>Projected net emissions/ removals (WEM)</t>
  </si>
  <si>
    <t>Projected net emissions/ removals (WAM)</t>
  </si>
  <si>
    <t>Target 2026-2030</t>
  </si>
  <si>
    <t>Gap (WEM) 2026-2030</t>
  </si>
  <si>
    <t>Gap (WAM) 2026-2030</t>
  </si>
  <si>
    <t>With existing measures</t>
  </si>
  <si>
    <t>Land Use, Land Use Change, and Forestry Regulation</t>
  </si>
  <si>
    <t>Table 5: Emissions projections, MtC02eq</t>
  </si>
  <si>
    <t>Figure 3: LULUCF emissions, MtC02eq</t>
  </si>
  <si>
    <t>Figure 4: Cumulative LULUCF emissions gap, MtC02eq</t>
  </si>
  <si>
    <t>Figure 2: Cumulative ESR emissions gap, MtC02eq</t>
  </si>
  <si>
    <t>Figure 1: Annual ESR emissions, MtC02eq</t>
  </si>
  <si>
    <t>Notes: For the first period, “no-debit” rule (i.e. zero net emissions). Second period estimates based on projected 2032 prices.</t>
  </si>
  <si>
    <t>Table 6: Price assumptions, € per tonne of CO2 equivalent</t>
  </si>
  <si>
    <t>Renewable Energy Directive</t>
  </si>
  <si>
    <t>Renewable energy</t>
  </si>
  <si>
    <t>Table 8: Share of renewable energy , % share (unless otherwise stated)</t>
  </si>
  <si>
    <t>Baseline 2020 share</t>
  </si>
  <si>
    <t>Minimum Trajectory</t>
  </si>
  <si>
    <t>Projected Final Energy Consumption
(WEM) (Mtoe)</t>
  </si>
  <si>
    <t>Projected Final Energy Consumption
(WAM) (Mtoe)</t>
  </si>
  <si>
    <t>Gap to baseline 2020 share</t>
  </si>
  <si>
    <t>Gap (WEM) (TWh)</t>
  </si>
  <si>
    <t>Gap (WAM) (TWh)</t>
  </si>
  <si>
    <t>Target 2030 share</t>
  </si>
  <si>
    <t>Same cost as 2020</t>
  </si>
  <si>
    <t>Gas (Dutch) futures</t>
  </si>
  <si>
    <t>Renewable energy strike price in Spain</t>
  </si>
  <si>
    <t>German power futures</t>
  </si>
  <si>
    <t>Missed 2030 target + missed baseline for 2021-2022</t>
  </si>
  <si>
    <t>Missed 2030 target + missed baseline for 2021-2022+ EU misses interim targets</t>
  </si>
  <si>
    <t xml:space="preserve">Missed 2030 target </t>
  </si>
  <si>
    <t>Table 7: Potential costs of purchasing compliance with the LULUCF Regulation, € billions</t>
  </si>
  <si>
    <t>Sources: EEX, ICE, and PV-magazine</t>
  </si>
  <si>
    <t>Sources:  Environmental Protection Agency, EEX, ICE, and PV-magazine.</t>
  </si>
  <si>
    <t>EU27 inflation (2019=100)</t>
  </si>
  <si>
    <t>ESR</t>
  </si>
  <si>
    <t>RED</t>
  </si>
  <si>
    <t>Table 9: Price assumptions, € per tonne of CO2 equivalent</t>
  </si>
  <si>
    <t>Table 10: Potential costs of purchasing compliance with the Renewable Energy Directive, € billions</t>
  </si>
  <si>
    <t>Figure 5: Share of energy fro renewables, %</t>
  </si>
  <si>
    <t>Estimating costs of climate targets</t>
  </si>
  <si>
    <t xml:space="preserve">This spreadsheet lets users assess the potential costs of missing Ireland's EU climate targets. </t>
  </si>
  <si>
    <t xml:space="preserve">It is based on the report "A Colossal Missed Opportunity: Ireland’s Climate Action and the Potential Costs of Missing Targets". </t>
  </si>
  <si>
    <t>If there are any discrepancies with the published report, the latter represents the official version.</t>
  </si>
  <si>
    <t>How to use this spreadsheet</t>
  </si>
  <si>
    <r>
      <rPr>
        <sz val="11"/>
        <rFont val="Aptos Narrow"/>
        <family val="2"/>
      </rPr>
      <t xml:space="preserve">1) </t>
    </r>
    <r>
      <rPr>
        <sz val="11"/>
        <rFont val="Aptos Narrow"/>
        <family val="2"/>
        <scheme val="minor"/>
      </rPr>
      <t>Effort Sharing Regulation (ESR)</t>
    </r>
  </si>
  <si>
    <t>2) Land Use, Land Use Change and Forestry (LULUCF) Regulation</t>
  </si>
  <si>
    <t>3) Renewable Energy Directive (RED)</t>
  </si>
  <si>
    <t>• Projections</t>
  </si>
  <si>
    <t>• Price Assumptions</t>
  </si>
  <si>
    <t>• Potential Cost Estimations</t>
  </si>
  <si>
    <t>Notes</t>
  </si>
  <si>
    <t>The data in each sheet is organised consistently into three parts:</t>
  </si>
  <si>
    <t xml:space="preserve">To update the sheet, input your own price or volume assumptions, such as for emissions or renewable energy share. </t>
  </si>
  <si>
    <t>Where to find charts or tables from the report</t>
  </si>
  <si>
    <t>This spreadsheet shows how to estimate the potential costs to Ireland. Each sheet covers one of the three key parts of EU legislation:</t>
  </si>
  <si>
    <t>Notes: Figures show non-ETS emissions. Projection figures are used for 2021 to 2030. Figures do not reflect 2021 and 2022 inventories or either ETS or LULUCF flexibilities. Figures do not reflect data published by the EPA after the completion of the report.</t>
  </si>
  <si>
    <t>Notes: Final inventory emissions are used for 2021 and 2022. Projection figures are used for 2023-2030. Figures do not reflect ETS or LULUCF flexibilities. Figures do not reflect data published by the EPA after the completion of the report.</t>
  </si>
  <si>
    <t>Note: The linear pathway is constructed using the average of 2021–2023 emissions as the starting point. Figures do not reflect data published by the EPA after the completion of this report.</t>
  </si>
  <si>
    <t>Note: Figures do not reflect data published by the EPA after the completion of this report.</t>
  </si>
  <si>
    <t>Note: Figures do not reflect data published by SEAI after the completion of this report.</t>
  </si>
  <si>
    <t>Note: The 2023 inventory is provisional at the time of publication and as a result is not used for calculating costs of missing targets. Instead the 2023 projection figures are used. Figures do not reflect data published by the EPA after the completion of the report.</t>
  </si>
  <si>
    <t>Note: The inventories, projected emissions, and price data presented here are those that were used in the report. The figures have not been updated with more recently published data.</t>
  </si>
  <si>
    <t>Cummulative WEM vs target (in excess of WAM vs target)</t>
  </si>
  <si>
    <t>Member States can avail of some “flexibilities” under the 
Effort Sharing Regulation in terms of its efforts to achieve 
compliance for this period. This gives some scope for 
Member States to reduce the number of accountable 
emissions which are considered when assessing 
compliance by using certain flexibilities.</t>
  </si>
  <si>
    <t xml:space="preserve">Ireland has indicated that it will use the ETS flexibility. As a result, the "no offsets" scenario is purely illustrative, and does not represent costs Ireland will likely face. </t>
  </si>
  <si>
    <t>Final reported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</si>
</sst>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quot;€&quot;#,##0.0"/>
    <numFmt numFmtId="166" formatCode="&quot;€&quot;#,##0"/>
    <numFmt numFmtId="167" formatCode="&quot;€&quot;#,##0.00"/>
    <numFmt numFmtId="168" formatCode="_-* #,##0.0_-;\-* #,##0.0_-;_-* &quot;-&quot;??_-;_-@_-"/>
    <numFmt numFmtId="169" formatCode="0.00000"/>
  </numFmts>
  <fonts count="34" x14ac:knownFonts="1">
    <font>
      <sz val="11"/>
      <color theme="1"/>
      <name val="Aptos Narrow"/>
      <family val="2"/>
      <scheme val="minor"/>
    </font>
    <font>
      <sz val="11"/>
      <color theme="1"/>
      <name val="Aptos Narrow"/>
      <family val="2"/>
      <scheme val="minor"/>
    </font>
    <font>
      <u/>
      <sz val="11"/>
      <color theme="10"/>
      <name val="Aptos Narrow"/>
      <family val="2"/>
      <scheme val="minor"/>
    </font>
    <font>
      <b/>
      <sz val="22"/>
      <color theme="1"/>
      <name val="Aptos Narrow"/>
      <family val="2"/>
      <scheme val="minor"/>
    </font>
    <font>
      <sz val="8"/>
      <color theme="1"/>
      <name val="Aptos Narrow"/>
      <family val="2"/>
      <scheme val="minor"/>
    </font>
    <font>
      <b/>
      <sz val="8"/>
      <color theme="1"/>
      <name val="Aptos Narrow"/>
      <family val="2"/>
      <scheme val="minor"/>
    </font>
    <font>
      <sz val="12"/>
      <color theme="1"/>
      <name val="Nunito Sans"/>
    </font>
    <font>
      <sz val="12"/>
      <color theme="0"/>
      <name val="Nunito Sans"/>
    </font>
    <font>
      <sz val="12"/>
      <color theme="1"/>
      <name val="Aptos Narrow"/>
      <family val="2"/>
      <scheme val="minor"/>
    </font>
    <font>
      <sz val="10"/>
      <name val="Arial"/>
      <family val="2"/>
    </font>
    <font>
      <sz val="11"/>
      <name val="Aptos Narrow"/>
      <family val="2"/>
      <scheme val="minor"/>
    </font>
    <font>
      <sz val="11"/>
      <color theme="1"/>
      <name val="Nunito Sans"/>
    </font>
    <font>
      <sz val="11"/>
      <name val="Nunito Sans"/>
    </font>
    <font>
      <u/>
      <sz val="11"/>
      <color theme="10"/>
      <name val="Calibri"/>
      <family val="2"/>
    </font>
    <font>
      <b/>
      <sz val="11"/>
      <name val="Aptos Narrow"/>
      <family val="2"/>
      <scheme val="minor"/>
    </font>
    <font>
      <b/>
      <sz val="10"/>
      <color theme="1"/>
      <name val="Aptos Narrow"/>
      <family val="2"/>
      <scheme val="minor"/>
    </font>
    <font>
      <sz val="8"/>
      <color theme="0" tint="-0.34998626667073579"/>
      <name val="Aptos Narrow"/>
      <family val="2"/>
      <scheme val="minor"/>
    </font>
    <font>
      <sz val="10"/>
      <color theme="1"/>
      <name val="Aptos Narrow"/>
      <family val="2"/>
      <scheme val="minor"/>
    </font>
    <font>
      <sz val="8"/>
      <color rgb="FF000000"/>
      <name val="Aptos Narrow"/>
      <family val="2"/>
    </font>
    <font>
      <vertAlign val="subscript"/>
      <sz val="8"/>
      <color rgb="FF000000"/>
      <name val="Aptos Narrow"/>
      <family val="2"/>
    </font>
    <font>
      <sz val="9"/>
      <color theme="1"/>
      <name val="Segoe UI"/>
      <family val="2"/>
    </font>
    <font>
      <sz val="12"/>
      <color theme="0" tint="-0.499984740745262"/>
      <name val="Aptos Narrow"/>
      <family val="2"/>
      <scheme val="minor"/>
    </font>
    <font>
      <sz val="11"/>
      <color theme="0" tint="-0.499984740745262"/>
      <name val="Aptos Narrow"/>
      <family val="2"/>
      <scheme val="minor"/>
    </font>
    <font>
      <sz val="12"/>
      <color theme="0" tint="-0.499984740745262"/>
      <name val="Nunito Sans"/>
    </font>
    <font>
      <sz val="12"/>
      <color rgb="FFF7F0DE"/>
      <name val="Nunito Sans"/>
    </font>
    <font>
      <b/>
      <sz val="36"/>
      <color theme="1" tint="0.249977111117893"/>
      <name val="Aptos Display"/>
      <family val="2"/>
      <scheme val="major"/>
    </font>
    <font>
      <sz val="11"/>
      <color theme="1" tint="0.34998626667073579"/>
      <name val="Aptos Narrow"/>
      <family val="2"/>
      <scheme val="minor"/>
    </font>
    <font>
      <b/>
      <sz val="16"/>
      <name val="Aptos Narrow"/>
      <family val="2"/>
      <scheme val="minor"/>
    </font>
    <font>
      <sz val="11"/>
      <name val="Aptos Narrow"/>
      <family val="2"/>
    </font>
    <font>
      <b/>
      <sz val="16"/>
      <color theme="1" tint="0.34998626667073579"/>
      <name val="Aptos Narrow"/>
      <family val="2"/>
      <scheme val="minor"/>
    </font>
    <font>
      <u/>
      <sz val="11"/>
      <color theme="1" tint="0.34998626667073579"/>
      <name val="Aptos Narrow"/>
      <family val="2"/>
      <scheme val="minor"/>
    </font>
    <font>
      <sz val="12"/>
      <color theme="1" tint="0.34998626667073579"/>
      <name val="Nunito Sans"/>
    </font>
    <font>
      <b/>
      <sz val="16"/>
      <color theme="0" tint="-0.499984740745262"/>
      <name val="Aptos Narrow"/>
      <family val="2"/>
      <scheme val="minor"/>
    </font>
    <font>
      <b/>
      <sz val="28"/>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2"/>
        <bgColor indexed="64"/>
      </patternFill>
    </fill>
    <fill>
      <patternFill patternType="solid">
        <fgColor rgb="FFFFFFFF"/>
        <bgColor indexed="64"/>
      </patternFill>
    </fill>
    <fill>
      <patternFill patternType="solid">
        <fgColor theme="0" tint="-0.499984740745262"/>
        <bgColor indexed="64"/>
      </patternFill>
    </fill>
    <fill>
      <patternFill patternType="solid">
        <fgColor rgb="FFF7F0DE"/>
        <bgColor indexed="64"/>
      </patternFill>
    </fill>
    <fill>
      <patternFill patternType="solid">
        <fgColor theme="6" tint="0.79998168889431442"/>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9" fillId="0" borderId="0"/>
    <xf numFmtId="0" fontId="1" fillId="0" borderId="0"/>
    <xf numFmtId="0" fontId="13" fillId="0" borderId="0" applyNumberFormat="0" applyFill="0" applyBorder="0" applyAlignment="0" applyProtection="0">
      <alignment vertical="top"/>
      <protection locked="0"/>
    </xf>
    <xf numFmtId="0" fontId="2" fillId="0" borderId="0" applyNumberFormat="0" applyFill="0" applyBorder="0" applyAlignment="0" applyProtection="0"/>
  </cellStyleXfs>
  <cellXfs count="106">
    <xf numFmtId="0" fontId="0" fillId="0" borderId="0" xfId="0"/>
    <xf numFmtId="0" fontId="3" fillId="2" borderId="0" xfId="0" applyFont="1" applyFill="1"/>
    <xf numFmtId="0" fontId="4" fillId="2" borderId="0" xfId="0" applyFont="1" applyFill="1" applyAlignment="1">
      <alignment horizontal="right"/>
    </xf>
    <xf numFmtId="0" fontId="0" fillId="2" borderId="0" xfId="0" applyFill="1"/>
    <xf numFmtId="0" fontId="5" fillId="2" borderId="0" xfId="0" applyFont="1" applyFill="1"/>
    <xf numFmtId="0" fontId="4" fillId="2" borderId="0" xfId="0" applyFont="1" applyFill="1" applyAlignment="1">
      <alignment horizontal="right" wrapText="1"/>
    </xf>
    <xf numFmtId="0" fontId="4" fillId="2" borderId="0" xfId="0" applyFont="1" applyFill="1"/>
    <xf numFmtId="164" fontId="4" fillId="2" borderId="0" xfId="0" applyNumberFormat="1" applyFont="1" applyFill="1" applyAlignment="1">
      <alignment horizontal="right"/>
    </xf>
    <xf numFmtId="164" fontId="0" fillId="2" borderId="0" xfId="0" applyNumberFormat="1" applyFill="1"/>
    <xf numFmtId="0" fontId="5" fillId="2" borderId="0" xfId="0" applyFont="1" applyFill="1" applyAlignment="1">
      <alignment horizontal="left"/>
    </xf>
    <xf numFmtId="3" fontId="4" fillId="2" borderId="0" xfId="0" applyNumberFormat="1" applyFont="1" applyFill="1" applyAlignment="1">
      <alignment horizontal="right" wrapText="1"/>
    </xf>
    <xf numFmtId="165" fontId="4" fillId="2" borderId="0" xfId="0" applyNumberFormat="1" applyFont="1" applyFill="1" applyAlignment="1">
      <alignment horizontal="right"/>
    </xf>
    <xf numFmtId="0" fontId="4" fillId="2" borderId="0" xfId="0" applyFont="1" applyFill="1" applyAlignment="1">
      <alignment horizontal="left"/>
    </xf>
    <xf numFmtId="165" fontId="4" fillId="2" borderId="0" xfId="0" applyNumberFormat="1" applyFont="1" applyFill="1" applyAlignment="1">
      <alignment horizontal="right" wrapText="1"/>
    </xf>
    <xf numFmtId="166" fontId="4" fillId="2" borderId="0" xfId="0" applyNumberFormat="1" applyFont="1" applyFill="1" applyAlignment="1">
      <alignment horizontal="right"/>
    </xf>
    <xf numFmtId="0" fontId="4" fillId="2" borderId="0" xfId="0" applyFont="1" applyFill="1" applyAlignment="1">
      <alignment horizontal="center" wrapText="1"/>
    </xf>
    <xf numFmtId="0" fontId="4" fillId="2" borderId="0" xfId="0" applyFont="1" applyFill="1" applyAlignment="1">
      <alignment wrapText="1"/>
    </xf>
    <xf numFmtId="164" fontId="4" fillId="2" borderId="0" xfId="0" applyNumberFormat="1" applyFont="1" applyFill="1" applyAlignment="1">
      <alignment horizontal="center"/>
    </xf>
    <xf numFmtId="167" fontId="4" fillId="2" borderId="0" xfId="0" applyNumberFormat="1" applyFont="1" applyFill="1" applyAlignment="1">
      <alignment horizontal="right"/>
    </xf>
    <xf numFmtId="167" fontId="0" fillId="2" borderId="0" xfId="0" applyNumberFormat="1" applyFill="1"/>
    <xf numFmtId="164" fontId="4" fillId="2" borderId="0" xfId="0" applyNumberFormat="1" applyFont="1" applyFill="1"/>
    <xf numFmtId="1" fontId="4" fillId="2" borderId="0" xfId="0" applyNumberFormat="1" applyFont="1" applyFill="1" applyAlignment="1">
      <alignment horizontal="right"/>
    </xf>
    <xf numFmtId="0" fontId="6" fillId="3" borderId="0" xfId="0" applyFont="1" applyFill="1"/>
    <xf numFmtId="0" fontId="7" fillId="3" borderId="0" xfId="0" applyFont="1" applyFill="1"/>
    <xf numFmtId="0" fontId="8" fillId="3" borderId="0" xfId="0" applyFont="1" applyFill="1"/>
    <xf numFmtId="0" fontId="7" fillId="2" borderId="0" xfId="0" applyFont="1" applyFill="1"/>
    <xf numFmtId="0" fontId="8" fillId="2" borderId="0" xfId="0" applyFont="1" applyFill="1"/>
    <xf numFmtId="0" fontId="6" fillId="2" borderId="0" xfId="0" applyFont="1" applyFill="1"/>
    <xf numFmtId="0" fontId="0" fillId="3" borderId="0" xfId="0" applyFill="1"/>
    <xf numFmtId="0" fontId="4" fillId="3" borderId="0" xfId="0" applyFont="1" applyFill="1"/>
    <xf numFmtId="0" fontId="4" fillId="3" borderId="0" xfId="0" applyFont="1" applyFill="1" applyAlignment="1">
      <alignment horizontal="right"/>
    </xf>
    <xf numFmtId="0" fontId="0" fillId="2" borderId="0" xfId="0" applyFill="1" applyAlignment="1">
      <alignment wrapText="1"/>
    </xf>
    <xf numFmtId="0" fontId="15" fillId="2" borderId="0" xfId="0" applyFont="1" applyFill="1" applyAlignment="1">
      <alignment horizontal="left"/>
    </xf>
    <xf numFmtId="164" fontId="0" fillId="3" borderId="0" xfId="0" applyNumberFormat="1" applyFill="1"/>
    <xf numFmtId="0" fontId="16" fillId="2" borderId="0" xfId="0" applyFont="1" applyFill="1"/>
    <xf numFmtId="0" fontId="17" fillId="2" borderId="0" xfId="0" applyFont="1" applyFill="1"/>
    <xf numFmtId="0" fontId="16" fillId="2" borderId="0" xfId="0" applyFont="1" applyFill="1" applyAlignment="1">
      <alignment wrapText="1"/>
    </xf>
    <xf numFmtId="0" fontId="14" fillId="4" borderId="0" xfId="7" applyFont="1" applyFill="1" applyBorder="1" applyAlignment="1">
      <alignment vertical="center" readingOrder="1"/>
    </xf>
    <xf numFmtId="0" fontId="0" fillId="4" borderId="0" xfId="0" applyFill="1"/>
    <xf numFmtId="0" fontId="18" fillId="5" borderId="0" xfId="0" applyFont="1" applyFill="1" applyAlignment="1">
      <alignment horizontal="right" vertical="center" wrapText="1"/>
    </xf>
    <xf numFmtId="0" fontId="4" fillId="2" borderId="0" xfId="0" applyFont="1" applyFill="1" applyAlignment="1">
      <alignment horizontal="left" vertical="top" wrapText="1"/>
    </xf>
    <xf numFmtId="0" fontId="4" fillId="0" borderId="0" xfId="0" applyFont="1" applyAlignment="1">
      <alignment horizontal="center" vertical="top" wrapText="1"/>
    </xf>
    <xf numFmtId="0" fontId="20" fillId="0" borderId="0" xfId="0" applyFont="1"/>
    <xf numFmtId="0" fontId="0" fillId="6" borderId="0" xfId="0" applyFill="1"/>
    <xf numFmtId="168" fontId="4" fillId="2" borderId="0" xfId="0" applyNumberFormat="1" applyFont="1" applyFill="1" applyAlignment="1">
      <alignment horizontal="right"/>
    </xf>
    <xf numFmtId="168" fontId="4" fillId="2" borderId="0" xfId="1" applyNumberFormat="1" applyFont="1" applyFill="1" applyAlignment="1">
      <alignment horizontal="right"/>
    </xf>
    <xf numFmtId="9" fontId="4" fillId="2" borderId="0" xfId="2" applyFont="1" applyFill="1" applyAlignment="1">
      <alignment horizontal="right"/>
    </xf>
    <xf numFmtId="0" fontId="4" fillId="2" borderId="0" xfId="1" applyNumberFormat="1" applyFont="1" applyFill="1" applyAlignment="1">
      <alignment horizontal="right" wrapText="1"/>
    </xf>
    <xf numFmtId="0" fontId="4" fillId="6" borderId="0" xfId="0" applyFont="1" applyFill="1" applyAlignment="1">
      <alignment wrapText="1"/>
    </xf>
    <xf numFmtId="0" fontId="0" fillId="6" borderId="0" xfId="0" applyFill="1" applyAlignment="1">
      <alignment wrapText="1"/>
    </xf>
    <xf numFmtId="0" fontId="4" fillId="6" borderId="0" xfId="0" applyFont="1" applyFill="1"/>
    <xf numFmtId="164" fontId="4" fillId="6" borderId="0" xfId="0" applyNumberFormat="1" applyFont="1" applyFill="1"/>
    <xf numFmtId="164" fontId="0" fillId="6" borderId="0" xfId="0" applyNumberFormat="1" applyFill="1"/>
    <xf numFmtId="167" fontId="4" fillId="6" borderId="0" xfId="0" applyNumberFormat="1" applyFont="1" applyFill="1" applyAlignment="1">
      <alignment horizontal="right"/>
    </xf>
    <xf numFmtId="0" fontId="4" fillId="6" borderId="0" xfId="0" applyFont="1" applyFill="1" applyAlignment="1">
      <alignment horizontal="center" wrapText="1"/>
    </xf>
    <xf numFmtId="164" fontId="4" fillId="6" borderId="0" xfId="0" applyNumberFormat="1" applyFont="1" applyFill="1" applyAlignment="1">
      <alignment horizontal="center"/>
    </xf>
    <xf numFmtId="0" fontId="16" fillId="6" borderId="0" xfId="0" applyFont="1" applyFill="1" applyAlignment="1">
      <alignment wrapText="1"/>
    </xf>
    <xf numFmtId="0" fontId="4" fillId="6" borderId="0" xfId="0" applyFont="1" applyFill="1" applyAlignment="1">
      <alignment horizontal="right"/>
    </xf>
    <xf numFmtId="0" fontId="18" fillId="6" borderId="0" xfId="0" applyFont="1" applyFill="1" applyAlignment="1">
      <alignment horizontal="right" vertical="center" wrapText="1"/>
    </xf>
    <xf numFmtId="164" fontId="4" fillId="6" borderId="0" xfId="0" applyNumberFormat="1" applyFont="1" applyFill="1" applyAlignment="1">
      <alignment horizontal="right"/>
    </xf>
    <xf numFmtId="1" fontId="4" fillId="6" borderId="0" xfId="0" applyNumberFormat="1" applyFont="1" applyFill="1" applyAlignment="1">
      <alignment horizontal="right"/>
    </xf>
    <xf numFmtId="167" fontId="0" fillId="6" borderId="0" xfId="0" applyNumberFormat="1" applyFill="1"/>
    <xf numFmtId="0" fontId="5" fillId="6" borderId="0" xfId="0" applyFont="1" applyFill="1" applyAlignment="1">
      <alignment horizontal="left"/>
    </xf>
    <xf numFmtId="0" fontId="6" fillId="6" borderId="0" xfId="0" applyFont="1" applyFill="1"/>
    <xf numFmtId="0" fontId="7" fillId="6" borderId="0" xfId="0" applyFont="1" applyFill="1"/>
    <xf numFmtId="0" fontId="2" fillId="6" borderId="0" xfId="3" applyFill="1" applyBorder="1" applyAlignment="1" applyProtection="1">
      <alignment horizontal="left" vertical="center" indent="1" readingOrder="1"/>
    </xf>
    <xf numFmtId="0" fontId="11" fillId="6" borderId="0" xfId="0" applyFont="1" applyFill="1"/>
    <xf numFmtId="0" fontId="8" fillId="6" borderId="0" xfId="0" applyFont="1" applyFill="1"/>
    <xf numFmtId="169" fontId="4" fillId="2" borderId="0" xfId="0" applyNumberFormat="1" applyFont="1" applyFill="1" applyAlignment="1">
      <alignment horizontal="right"/>
    </xf>
    <xf numFmtId="0" fontId="7" fillId="7" borderId="0" xfId="0" applyFont="1" applyFill="1"/>
    <xf numFmtId="0" fontId="8" fillId="7" borderId="0" xfId="0" applyFont="1" applyFill="1"/>
    <xf numFmtId="0" fontId="6" fillId="7" borderId="0" xfId="0" applyFont="1" applyFill="1"/>
    <xf numFmtId="0" fontId="10" fillId="7" borderId="0" xfId="4" applyFont="1" applyFill="1" applyAlignment="1">
      <alignment horizontal="left" vertical="top" wrapText="1"/>
    </xf>
    <xf numFmtId="0" fontId="10" fillId="7" borderId="0" xfId="4" applyFont="1" applyFill="1" applyAlignment="1">
      <alignment vertical="top"/>
    </xf>
    <xf numFmtId="0" fontId="0" fillId="7" borderId="0" xfId="5" applyFont="1" applyFill="1"/>
    <xf numFmtId="0" fontId="11" fillId="7" borderId="0" xfId="5" applyFont="1" applyFill="1"/>
    <xf numFmtId="0" fontId="12" fillId="7" borderId="0" xfId="4" applyFont="1" applyFill="1" applyAlignment="1">
      <alignment vertical="top"/>
    </xf>
    <xf numFmtId="0" fontId="14" fillId="7" borderId="0" xfId="7" applyFont="1" applyFill="1" applyBorder="1" applyAlignment="1">
      <alignment horizontal="left" vertical="center" indent="1" readingOrder="1"/>
    </xf>
    <xf numFmtId="0" fontId="0" fillId="7" borderId="0" xfId="0" applyFill="1"/>
    <xf numFmtId="0" fontId="11" fillId="7" borderId="0" xfId="0" applyFont="1" applyFill="1"/>
    <xf numFmtId="0" fontId="21" fillId="7" borderId="0" xfId="0" applyFont="1" applyFill="1"/>
    <xf numFmtId="0" fontId="2" fillId="7" borderId="0" xfId="3" applyFill="1" applyBorder="1" applyAlignment="1" applyProtection="1">
      <alignment horizontal="left" vertical="center" indent="1" readingOrder="1"/>
    </xf>
    <xf numFmtId="0" fontId="22" fillId="7" borderId="0" xfId="0" applyFont="1" applyFill="1"/>
    <xf numFmtId="0" fontId="23" fillId="7" borderId="0" xfId="0" applyFont="1" applyFill="1"/>
    <xf numFmtId="0" fontId="24" fillId="7" borderId="0" xfId="0" applyFont="1" applyFill="1"/>
    <xf numFmtId="0" fontId="25" fillId="7" borderId="0" xfId="0" applyFont="1" applyFill="1"/>
    <xf numFmtId="0" fontId="10" fillId="7" borderId="0" xfId="4" applyFont="1" applyFill="1" applyAlignment="1">
      <alignment horizontal="left" vertical="top" wrapText="1" indent="1"/>
    </xf>
    <xf numFmtId="0" fontId="26" fillId="7" borderId="0" xfId="4" applyFont="1" applyFill="1" applyAlignment="1">
      <alignment vertical="top"/>
    </xf>
    <xf numFmtId="0" fontId="26" fillId="7" borderId="0" xfId="6" applyFont="1" applyFill="1" applyBorder="1" applyAlignment="1" applyProtection="1">
      <alignment vertical="top"/>
    </xf>
    <xf numFmtId="0" fontId="10" fillId="7" borderId="0" xfId="4" applyFont="1" applyFill="1" applyAlignment="1">
      <alignment horizontal="left" vertical="top" wrapText="1" indent="3"/>
    </xf>
    <xf numFmtId="0" fontId="10" fillId="7" borderId="0" xfId="4" applyFont="1" applyFill="1" applyAlignment="1">
      <alignment horizontal="left" vertical="top" indent="3"/>
    </xf>
    <xf numFmtId="0" fontId="27" fillId="7" borderId="0" xfId="4" applyFont="1" applyFill="1" applyAlignment="1">
      <alignment horizontal="left" vertical="top" wrapText="1"/>
    </xf>
    <xf numFmtId="0" fontId="27" fillId="7" borderId="0" xfId="4" applyFont="1" applyFill="1" applyAlignment="1">
      <alignment horizontal="left" vertical="top"/>
    </xf>
    <xf numFmtId="0" fontId="29" fillId="7" borderId="0" xfId="4" applyFont="1" applyFill="1" applyAlignment="1">
      <alignment horizontal="left" vertical="top"/>
    </xf>
    <xf numFmtId="0" fontId="30" fillId="7" borderId="0" xfId="3" applyFont="1" applyFill="1" applyBorder="1" applyAlignment="1" applyProtection="1">
      <alignment horizontal="left" vertical="center" indent="1" readingOrder="1"/>
    </xf>
    <xf numFmtId="0" fontId="31" fillId="7" borderId="0" xfId="0" applyFont="1" applyFill="1"/>
    <xf numFmtId="0" fontId="32" fillId="7" borderId="0" xfId="4" applyFont="1" applyFill="1" applyAlignment="1">
      <alignment horizontal="left" vertical="top" wrapText="1"/>
    </xf>
    <xf numFmtId="0" fontId="33" fillId="2" borderId="0" xfId="0" applyFont="1" applyFill="1"/>
    <xf numFmtId="0" fontId="4" fillId="2" borderId="0" xfId="0" applyFont="1" applyFill="1" applyAlignment="1">
      <alignment horizontal="left" wrapText="1"/>
    </xf>
    <xf numFmtId="0" fontId="16" fillId="2" borderId="0" xfId="0" applyFont="1" applyFill="1" applyAlignment="1">
      <alignment horizontal="left" wrapText="1"/>
    </xf>
    <xf numFmtId="0" fontId="4" fillId="2" borderId="0" xfId="0" applyFont="1" applyFill="1" applyAlignment="1">
      <alignment horizontal="center"/>
    </xf>
    <xf numFmtId="0" fontId="4" fillId="2" borderId="0" xfId="0" applyFont="1" applyFill="1" applyAlignment="1">
      <alignment horizontal="center" wrapText="1"/>
    </xf>
    <xf numFmtId="0" fontId="16" fillId="2" borderId="0" xfId="0" applyFont="1" applyFill="1" applyAlignment="1">
      <alignment horizontal="left" vertical="top" wrapText="1"/>
    </xf>
    <xf numFmtId="0" fontId="4" fillId="2" borderId="0" xfId="1" applyNumberFormat="1" applyFont="1" applyFill="1" applyAlignment="1">
      <alignment horizontal="left" wrapText="1"/>
    </xf>
    <xf numFmtId="164" fontId="4" fillId="8" borderId="0" xfId="0" applyNumberFormat="1" applyFont="1" applyFill="1" applyAlignment="1">
      <alignment horizontal="right"/>
    </xf>
    <xf numFmtId="0" fontId="16" fillId="2" borderId="0" xfId="0" applyFont="1" applyFill="1" applyAlignment="1">
      <alignment vertical="top" wrapText="1"/>
    </xf>
  </cellXfs>
  <cellStyles count="8">
    <cellStyle name="Comma" xfId="1" builtinId="3"/>
    <cellStyle name="Hyperlink" xfId="3" builtinId="8"/>
    <cellStyle name="Hyperlink 11" xfId="7" xr:uid="{210F0D36-33BB-4212-8D3B-A42B550F1782}"/>
    <cellStyle name="Hyperlink 2 3" xfId="6" xr:uid="{4458F7C1-36A9-41CC-88A2-A39226F87589}"/>
    <cellStyle name="Normal" xfId="0" builtinId="0"/>
    <cellStyle name="Normal 2 103" xfId="4" xr:uid="{D4672991-1176-4684-88CF-40390FBA080E}"/>
    <cellStyle name="Normal 9" xfId="5" xr:uid="{03F2F02B-007E-46C3-92A3-D4C4C3815A1E}"/>
    <cellStyle name="Percent" xfId="2" builtinId="5"/>
  </cellStyles>
  <dxfs count="0"/>
  <tableStyles count="0" defaultTableStyle="TableStyleMedium2" defaultPivotStyle="PivotStyleLight16"/>
  <colors>
    <mruColors>
      <color rgb="FFF7F0DE"/>
      <color rgb="FFB2AE58"/>
      <color rgb="FF908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4819707328609E-2"/>
          <c:y val="3.5282258064516132E-2"/>
          <c:w val="0.75361677060731347"/>
          <c:h val="0.84482553340106681"/>
        </c:manualLayout>
      </c:layout>
      <c:lineChart>
        <c:grouping val="standard"/>
        <c:varyColors val="0"/>
        <c:ser>
          <c:idx val="0"/>
          <c:order val="0"/>
          <c:tx>
            <c:strRef>
              <c:f>ESR!$E$10</c:f>
              <c:strCache>
                <c:ptCount val="1"/>
                <c:pt idx="0">
                  <c:v>Projected level of emissions
(WEM)</c:v>
                </c:pt>
              </c:strCache>
            </c:strRef>
          </c:tx>
          <c:spPr>
            <a:ln w="28575" cap="rnd">
              <a:solidFill>
                <a:schemeClr val="bg1">
                  <a:lumMod val="65000"/>
                </a:schemeClr>
              </a:solidFill>
              <a:round/>
            </a:ln>
            <a:effectLst/>
          </c:spPr>
          <c:marker>
            <c:symbol val="none"/>
          </c:marker>
          <c:cat>
            <c:numRef>
              <c:f>ESR!$C$11:$C$20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ESR!$E$11:$E$20</c:f>
              <c:numCache>
                <c:formatCode>0.0</c:formatCode>
                <c:ptCount val="10"/>
                <c:pt idx="0">
                  <c:v>46.42</c:v>
                </c:pt>
                <c:pt idx="1">
                  <c:v>45.897500348570468</c:v>
                </c:pt>
                <c:pt idx="2">
                  <c:v>45.466188514877622</c:v>
                </c:pt>
                <c:pt idx="3">
                  <c:v>45.241105267243633</c:v>
                </c:pt>
                <c:pt idx="4">
                  <c:v>45.070238936660601</c:v>
                </c:pt>
                <c:pt idx="5">
                  <c:v>45.096979901967863</c:v>
                </c:pt>
                <c:pt idx="6">
                  <c:v>44.718998743991712</c:v>
                </c:pt>
                <c:pt idx="7">
                  <c:v>44.346728102594142</c:v>
                </c:pt>
                <c:pt idx="8">
                  <c:v>43.958459102158493</c:v>
                </c:pt>
                <c:pt idx="9">
                  <c:v>43.466916558292752</c:v>
                </c:pt>
              </c:numCache>
            </c:numRef>
          </c:val>
          <c:smooth val="0"/>
          <c:extLst>
            <c:ext xmlns:c16="http://schemas.microsoft.com/office/drawing/2014/chart" uri="{C3380CC4-5D6E-409C-BE32-E72D297353CC}">
              <c16:uniqueId val="{00000000-A86C-4E6C-B930-871740930614}"/>
            </c:ext>
          </c:extLst>
        </c:ser>
        <c:ser>
          <c:idx val="1"/>
          <c:order val="1"/>
          <c:tx>
            <c:strRef>
              <c:f>ESR!$F$10</c:f>
              <c:strCache>
                <c:ptCount val="1"/>
                <c:pt idx="0">
                  <c:v>Projected level of emissions
(WAM)</c:v>
                </c:pt>
              </c:strCache>
            </c:strRef>
          </c:tx>
          <c:spPr>
            <a:ln w="28575" cap="rnd">
              <a:solidFill>
                <a:srgbClr val="B2AE58"/>
              </a:solidFill>
              <a:prstDash val="solid"/>
              <a:round/>
            </a:ln>
            <a:effectLst/>
          </c:spPr>
          <c:marker>
            <c:symbol val="none"/>
          </c:marker>
          <c:cat>
            <c:numRef>
              <c:f>ESR!$C$11:$C$20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ESR!$F$11:$F$20</c:f>
              <c:numCache>
                <c:formatCode>0.0</c:formatCode>
                <c:ptCount val="10"/>
                <c:pt idx="0">
                  <c:v>46.42</c:v>
                </c:pt>
                <c:pt idx="1">
                  <c:v>45.897500348570468</c:v>
                </c:pt>
                <c:pt idx="2">
                  <c:v>45.031169226579721</c:v>
                </c:pt>
                <c:pt idx="3">
                  <c:v>44.265954647361454</c:v>
                </c:pt>
                <c:pt idx="4">
                  <c:v>43.266756533849971</c:v>
                </c:pt>
                <c:pt idx="5">
                  <c:v>42.001674419278679</c:v>
                </c:pt>
                <c:pt idx="6">
                  <c:v>40.572472396732145</c:v>
                </c:pt>
                <c:pt idx="7">
                  <c:v>39.056638038654825</c:v>
                </c:pt>
                <c:pt idx="8">
                  <c:v>37.462139068334423</c:v>
                </c:pt>
                <c:pt idx="9">
                  <c:v>35.559165111317185</c:v>
                </c:pt>
              </c:numCache>
            </c:numRef>
          </c:val>
          <c:smooth val="0"/>
          <c:extLst>
            <c:ext xmlns:c16="http://schemas.microsoft.com/office/drawing/2014/chart" uri="{C3380CC4-5D6E-409C-BE32-E72D297353CC}">
              <c16:uniqueId val="{00000001-A86C-4E6C-B930-871740930614}"/>
            </c:ext>
          </c:extLst>
        </c:ser>
        <c:ser>
          <c:idx val="2"/>
          <c:order val="2"/>
          <c:tx>
            <c:strRef>
              <c:f>ESR!$G$10</c:f>
              <c:strCache>
                <c:ptCount val="1"/>
                <c:pt idx="0">
                  <c:v>Annual emissions allowances</c:v>
                </c:pt>
              </c:strCache>
            </c:strRef>
          </c:tx>
          <c:spPr>
            <a:ln w="22225" cap="rnd">
              <a:solidFill>
                <a:srgbClr val="908C42"/>
              </a:solidFill>
              <a:prstDash val="dash"/>
              <a:round/>
            </a:ln>
            <a:effectLst/>
          </c:spPr>
          <c:marker>
            <c:symbol val="none"/>
          </c:marker>
          <c:cat>
            <c:numRef>
              <c:f>ESR!$C$11:$C$20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ESR!$G$11:$G$20</c:f>
              <c:numCache>
                <c:formatCode>0.0</c:formatCode>
                <c:ptCount val="10"/>
                <c:pt idx="0">
                  <c:v>43.479402</c:v>
                </c:pt>
                <c:pt idx="1">
                  <c:v>42.357391999999997</c:v>
                </c:pt>
                <c:pt idx="2">
                  <c:v>40.520068000000002</c:v>
                </c:pt>
                <c:pt idx="3">
                  <c:v>38.682744</c:v>
                </c:pt>
                <c:pt idx="4">
                  <c:v>36.845421000000002</c:v>
                </c:pt>
                <c:pt idx="5">
                  <c:v>39.35</c:v>
                </c:pt>
                <c:pt idx="6">
                  <c:v>36.43</c:v>
                </c:pt>
                <c:pt idx="7">
                  <c:v>33.5</c:v>
                </c:pt>
                <c:pt idx="8">
                  <c:v>30.58</c:v>
                </c:pt>
                <c:pt idx="9">
                  <c:v>27.66</c:v>
                </c:pt>
              </c:numCache>
            </c:numRef>
          </c:val>
          <c:smooth val="0"/>
          <c:extLst>
            <c:ext xmlns:c16="http://schemas.microsoft.com/office/drawing/2014/chart" uri="{C3380CC4-5D6E-409C-BE32-E72D297353CC}">
              <c16:uniqueId val="{00000002-A86C-4E6C-B930-871740930614}"/>
            </c:ext>
          </c:extLst>
        </c:ser>
        <c:dLbls>
          <c:showLegendKey val="0"/>
          <c:showVal val="0"/>
          <c:showCatName val="0"/>
          <c:showSerName val="0"/>
          <c:showPercent val="0"/>
          <c:showBubbleSize val="0"/>
        </c:dLbls>
        <c:smooth val="0"/>
        <c:axId val="596297135"/>
        <c:axId val="596299535"/>
      </c:lineChart>
      <c:catAx>
        <c:axId val="59629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596299535"/>
        <c:crosses val="autoZero"/>
        <c:auto val="1"/>
        <c:lblAlgn val="ctr"/>
        <c:lblOffset val="100"/>
        <c:tickLblSkip val="3"/>
        <c:noMultiLvlLbl val="0"/>
      </c:catAx>
      <c:valAx>
        <c:axId val="59629953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596297135"/>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lumMod val="50000"/>
            </a:schemeClr>
          </a:solidFill>
          <a:latin typeface="+mj-lt"/>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01134392099296E-2"/>
          <c:y val="5.0725541557523596E-2"/>
          <c:w val="0.69207593754170549"/>
          <c:h val="0.83932279827608158"/>
        </c:manualLayout>
      </c:layout>
      <c:areaChart>
        <c:grouping val="stacked"/>
        <c:varyColors val="0"/>
        <c:ser>
          <c:idx val="0"/>
          <c:order val="0"/>
          <c:tx>
            <c:strRef>
              <c:f>ESR!$V$10</c:f>
              <c:strCache>
                <c:ptCount val="1"/>
                <c:pt idx="0">
                  <c:v>Cummulative WAM vs target</c:v>
                </c:pt>
              </c:strCache>
            </c:strRef>
          </c:tx>
          <c:spPr>
            <a:solidFill>
              <a:srgbClr val="B2AE58"/>
            </a:solidFill>
            <a:ln w="25400">
              <a:noFill/>
            </a:ln>
            <a:effectLst/>
          </c:spPr>
          <c:cat>
            <c:numRef>
              <c:f>ESR!$U$11:$U$20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ESR!$V$11:$V$20</c:f>
              <c:numCache>
                <c:formatCode>0.0</c:formatCode>
                <c:ptCount val="10"/>
                <c:pt idx="0">
                  <c:v>1.4283839820428881</c:v>
                </c:pt>
                <c:pt idx="1">
                  <c:v>3.4163468379988586</c:v>
                </c:pt>
                <c:pt idx="2">
                  <c:v>7.9274480645785772</c:v>
                </c:pt>
                <c:pt idx="3">
                  <c:v>13.510658711940032</c:v>
                </c:pt>
                <c:pt idx="4">
                  <c:v>19.931994245790001</c:v>
                </c:pt>
                <c:pt idx="5">
                  <c:v>22.583668665068679</c:v>
                </c:pt>
                <c:pt idx="6">
                  <c:v>26.726141061800824</c:v>
                </c:pt>
                <c:pt idx="7">
                  <c:v>32.282779100455649</c:v>
                </c:pt>
                <c:pt idx="8">
                  <c:v>39.164918168790074</c:v>
                </c:pt>
                <c:pt idx="9">
                  <c:v>47.064083280107255</c:v>
                </c:pt>
              </c:numCache>
            </c:numRef>
          </c:val>
          <c:extLst>
            <c:ext xmlns:c16="http://schemas.microsoft.com/office/drawing/2014/chart" uri="{C3380CC4-5D6E-409C-BE32-E72D297353CC}">
              <c16:uniqueId val="{00000000-2E22-4AC9-858C-2964D611AD75}"/>
            </c:ext>
          </c:extLst>
        </c:ser>
        <c:ser>
          <c:idx val="1"/>
          <c:order val="1"/>
          <c:tx>
            <c:strRef>
              <c:f>ESR!$W$10</c:f>
              <c:strCache>
                <c:ptCount val="1"/>
                <c:pt idx="0">
                  <c:v>Cummulative WEM vs target (in excess of WAM vs target)</c:v>
                </c:pt>
              </c:strCache>
            </c:strRef>
          </c:tx>
          <c:spPr>
            <a:solidFill>
              <a:schemeClr val="bg1">
                <a:lumMod val="65000"/>
              </a:schemeClr>
            </a:solidFill>
            <a:ln w="25400">
              <a:noFill/>
            </a:ln>
            <a:effectLst/>
          </c:spPr>
          <c:cat>
            <c:numRef>
              <c:f>ESR!$U$11:$U$20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ESR!$W$11:$W$20</c:f>
              <c:numCache>
                <c:formatCode>0.0</c:formatCode>
                <c:ptCount val="10"/>
                <c:pt idx="0">
                  <c:v>0</c:v>
                </c:pt>
                <c:pt idx="1">
                  <c:v>0</c:v>
                </c:pt>
                <c:pt idx="2">
                  <c:v>0.4350192882979016</c:v>
                </c:pt>
                <c:pt idx="3">
                  <c:v>1.4101699081800803</c:v>
                </c:pt>
                <c:pt idx="4">
                  <c:v>3.2136523109907102</c:v>
                </c:pt>
                <c:pt idx="5">
                  <c:v>6.3089577936798946</c:v>
                </c:pt>
                <c:pt idx="6">
                  <c:v>10.455484140939461</c:v>
                </c:pt>
                <c:pt idx="7">
                  <c:v>15.745574204878778</c:v>
                </c:pt>
                <c:pt idx="8">
                  <c:v>22.241894238702848</c:v>
                </c:pt>
                <c:pt idx="9">
                  <c:v>30.149645685678422</c:v>
                </c:pt>
              </c:numCache>
            </c:numRef>
          </c:val>
          <c:extLst>
            <c:ext xmlns:c16="http://schemas.microsoft.com/office/drawing/2014/chart" uri="{C3380CC4-5D6E-409C-BE32-E72D297353CC}">
              <c16:uniqueId val="{00000001-2E22-4AC9-858C-2964D611AD75}"/>
            </c:ext>
          </c:extLst>
        </c:ser>
        <c:dLbls>
          <c:showLegendKey val="0"/>
          <c:showVal val="0"/>
          <c:showCatName val="0"/>
          <c:showSerName val="0"/>
          <c:showPercent val="0"/>
          <c:showBubbleSize val="0"/>
        </c:dLbls>
        <c:axId val="477057071"/>
        <c:axId val="477056591"/>
      </c:areaChart>
      <c:catAx>
        <c:axId val="47705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477056591"/>
        <c:crosses val="autoZero"/>
        <c:auto val="1"/>
        <c:lblAlgn val="ctr"/>
        <c:lblOffset val="100"/>
        <c:tickLblSkip val="3"/>
        <c:noMultiLvlLbl val="0"/>
      </c:catAx>
      <c:valAx>
        <c:axId val="477056591"/>
        <c:scaling>
          <c:orientation val="minMax"/>
          <c:max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477057071"/>
        <c:crosses val="autoZero"/>
        <c:crossBetween val="midCat"/>
        <c:majorUnit val="40"/>
      </c:valAx>
      <c:spPr>
        <a:noFill/>
        <a:ln>
          <a:noFill/>
        </a:ln>
        <a:effectLst/>
      </c:spPr>
    </c:plotArea>
    <c:plotVisOnly val="1"/>
    <c:dispBlanksAs val="zero"/>
    <c:showDLblsOverMax val="0"/>
  </c:chart>
  <c:spPr>
    <a:noFill/>
    <a:ln w="9525" cap="flat" cmpd="sng" algn="ctr">
      <a:noFill/>
      <a:round/>
    </a:ln>
    <a:effectLst/>
  </c:spPr>
  <c:txPr>
    <a:bodyPr/>
    <a:lstStyle/>
    <a:p>
      <a:pPr>
        <a:defRPr>
          <a:solidFill>
            <a:schemeClr val="bg1">
              <a:lumMod val="50000"/>
            </a:schemeClr>
          </a:solidFill>
          <a:latin typeface="+mj-lt"/>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3814523184598E-2"/>
          <c:y val="5.1044083526682132E-2"/>
          <c:w val="0.69220718170065931"/>
          <c:h val="0.84167857208104202"/>
        </c:manualLayout>
      </c:layout>
      <c:lineChart>
        <c:grouping val="standard"/>
        <c:varyColors val="0"/>
        <c:ser>
          <c:idx val="0"/>
          <c:order val="0"/>
          <c:tx>
            <c:strRef>
              <c:f>RED!$E$10</c:f>
              <c:strCache>
                <c:ptCount val="1"/>
                <c:pt idx="0">
                  <c:v>Projected share of renewables
(WEM)</c:v>
                </c:pt>
              </c:strCache>
            </c:strRef>
          </c:tx>
          <c:spPr>
            <a:ln w="28575" cap="rnd">
              <a:solidFill>
                <a:schemeClr val="bg1">
                  <a:lumMod val="65000"/>
                </a:schemeClr>
              </a:solidFill>
              <a:round/>
            </a:ln>
            <a:effectLst/>
          </c:spPr>
          <c:marker>
            <c:symbol val="none"/>
          </c:marker>
          <c:cat>
            <c:numRef>
              <c:f>RED!$C$11:$C$20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RED!$E$11:$E$20</c:f>
              <c:numCache>
                <c:formatCode>0%</c:formatCode>
                <c:ptCount val="10"/>
                <c:pt idx="0">
                  <c:v>0.125</c:v>
                </c:pt>
                <c:pt idx="1">
                  <c:v>0.13100000000000001</c:v>
                </c:pt>
                <c:pt idx="2">
                  <c:v>0.152</c:v>
                </c:pt>
                <c:pt idx="3">
                  <c:v>0.185</c:v>
                </c:pt>
                <c:pt idx="4">
                  <c:v>0.20100000000000001</c:v>
                </c:pt>
                <c:pt idx="5">
                  <c:v>0.219</c:v>
                </c:pt>
                <c:pt idx="6">
                  <c:v>0.23599999999999999</c:v>
                </c:pt>
                <c:pt idx="7">
                  <c:v>0.252</c:v>
                </c:pt>
                <c:pt idx="8">
                  <c:v>0.27300000000000002</c:v>
                </c:pt>
                <c:pt idx="9">
                  <c:v>0.309</c:v>
                </c:pt>
              </c:numCache>
            </c:numRef>
          </c:val>
          <c:smooth val="0"/>
          <c:extLst>
            <c:ext xmlns:c16="http://schemas.microsoft.com/office/drawing/2014/chart" uri="{C3380CC4-5D6E-409C-BE32-E72D297353CC}">
              <c16:uniqueId val="{00000000-8566-48D8-9C76-151D0FEED139}"/>
            </c:ext>
          </c:extLst>
        </c:ser>
        <c:ser>
          <c:idx val="1"/>
          <c:order val="1"/>
          <c:tx>
            <c:strRef>
              <c:f>RED!$F$10</c:f>
              <c:strCache>
                <c:ptCount val="1"/>
                <c:pt idx="0">
                  <c:v>Projected level of emissions
(WAM)</c:v>
                </c:pt>
              </c:strCache>
            </c:strRef>
          </c:tx>
          <c:spPr>
            <a:ln w="28575" cap="rnd">
              <a:solidFill>
                <a:srgbClr val="B2AE58"/>
              </a:solidFill>
              <a:round/>
            </a:ln>
            <a:effectLst/>
          </c:spPr>
          <c:marker>
            <c:symbol val="none"/>
          </c:marker>
          <c:cat>
            <c:numRef>
              <c:f>RED!$C$11:$C$20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RED!$F$11:$F$20</c:f>
              <c:numCache>
                <c:formatCode>0%</c:formatCode>
                <c:ptCount val="10"/>
                <c:pt idx="0">
                  <c:v>0.125</c:v>
                </c:pt>
                <c:pt idx="1">
                  <c:v>0.13100000000000001</c:v>
                </c:pt>
                <c:pt idx="2">
                  <c:v>0.152</c:v>
                </c:pt>
                <c:pt idx="3">
                  <c:v>0.185</c:v>
                </c:pt>
                <c:pt idx="4">
                  <c:v>0.20300000000000001</c:v>
                </c:pt>
                <c:pt idx="5">
                  <c:v>0.23100000000000001</c:v>
                </c:pt>
                <c:pt idx="6">
                  <c:v>0.25900000000000001</c:v>
                </c:pt>
                <c:pt idx="7">
                  <c:v>0.28999999999999998</c:v>
                </c:pt>
                <c:pt idx="8">
                  <c:v>0.34699999999999998</c:v>
                </c:pt>
                <c:pt idx="9">
                  <c:v>0.42699999999999999</c:v>
                </c:pt>
              </c:numCache>
            </c:numRef>
          </c:val>
          <c:smooth val="0"/>
          <c:extLst>
            <c:ext xmlns:c16="http://schemas.microsoft.com/office/drawing/2014/chart" uri="{C3380CC4-5D6E-409C-BE32-E72D297353CC}">
              <c16:uniqueId val="{00000001-8566-48D8-9C76-151D0FEED139}"/>
            </c:ext>
          </c:extLst>
        </c:ser>
        <c:ser>
          <c:idx val="2"/>
          <c:order val="2"/>
          <c:tx>
            <c:strRef>
              <c:f>RED!$G$10</c:f>
              <c:strCache>
                <c:ptCount val="1"/>
                <c:pt idx="0">
                  <c:v>Baseline 2020 share</c:v>
                </c:pt>
              </c:strCache>
            </c:strRef>
          </c:tx>
          <c:spPr>
            <a:ln w="22225" cap="rnd">
              <a:solidFill>
                <a:schemeClr val="bg1">
                  <a:lumMod val="65000"/>
                </a:schemeClr>
              </a:solidFill>
              <a:prstDash val="dash"/>
              <a:round/>
            </a:ln>
            <a:effectLst/>
          </c:spPr>
          <c:marker>
            <c:symbol val="none"/>
          </c:marker>
          <c:cat>
            <c:numRef>
              <c:f>RED!$C$11:$C$20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RED!$G$11:$G$20</c:f>
              <c:numCache>
                <c:formatCode>0%</c:formatCode>
                <c:ptCount val="10"/>
                <c:pt idx="0">
                  <c:v>0.16</c:v>
                </c:pt>
                <c:pt idx="1">
                  <c:v>0.16</c:v>
                </c:pt>
                <c:pt idx="2">
                  <c:v>0.16</c:v>
                </c:pt>
                <c:pt idx="3">
                  <c:v>0.16</c:v>
                </c:pt>
                <c:pt idx="4">
                  <c:v>0.16</c:v>
                </c:pt>
                <c:pt idx="5">
                  <c:v>0.16</c:v>
                </c:pt>
                <c:pt idx="6">
                  <c:v>0.16</c:v>
                </c:pt>
                <c:pt idx="7">
                  <c:v>0.16</c:v>
                </c:pt>
                <c:pt idx="8">
                  <c:v>0.16</c:v>
                </c:pt>
                <c:pt idx="9">
                  <c:v>0.16</c:v>
                </c:pt>
              </c:numCache>
            </c:numRef>
          </c:val>
          <c:smooth val="0"/>
          <c:extLst>
            <c:ext xmlns:c16="http://schemas.microsoft.com/office/drawing/2014/chart" uri="{C3380CC4-5D6E-409C-BE32-E72D297353CC}">
              <c16:uniqueId val="{00000002-8566-48D8-9C76-151D0FEED139}"/>
            </c:ext>
          </c:extLst>
        </c:ser>
        <c:ser>
          <c:idx val="3"/>
          <c:order val="3"/>
          <c:tx>
            <c:strRef>
              <c:f>RED!$H$10</c:f>
              <c:strCache>
                <c:ptCount val="1"/>
                <c:pt idx="0">
                  <c:v>Target 2030 share</c:v>
                </c:pt>
              </c:strCache>
            </c:strRef>
          </c:tx>
          <c:spPr>
            <a:ln w="22225" cap="rnd">
              <a:solidFill>
                <a:schemeClr val="bg1">
                  <a:lumMod val="65000"/>
                </a:schemeClr>
              </a:solidFill>
              <a:prstDash val="dash"/>
              <a:round/>
            </a:ln>
            <a:effectLst/>
          </c:spPr>
          <c:marker>
            <c:symbol val="none"/>
          </c:marker>
          <c:cat>
            <c:numRef>
              <c:f>RED!$C$11:$C$20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RED!$H$11:$H$20</c:f>
              <c:numCache>
                <c:formatCode>0%</c:formatCode>
                <c:ptCount val="10"/>
                <c:pt idx="0">
                  <c:v>0.43</c:v>
                </c:pt>
                <c:pt idx="1">
                  <c:v>0.43</c:v>
                </c:pt>
                <c:pt idx="2">
                  <c:v>0.43</c:v>
                </c:pt>
                <c:pt idx="3">
                  <c:v>0.43</c:v>
                </c:pt>
                <c:pt idx="4">
                  <c:v>0.43</c:v>
                </c:pt>
                <c:pt idx="5">
                  <c:v>0.43</c:v>
                </c:pt>
                <c:pt idx="6">
                  <c:v>0.43</c:v>
                </c:pt>
                <c:pt idx="7">
                  <c:v>0.43</c:v>
                </c:pt>
                <c:pt idx="8">
                  <c:v>0.43</c:v>
                </c:pt>
                <c:pt idx="9">
                  <c:v>0.43</c:v>
                </c:pt>
              </c:numCache>
            </c:numRef>
          </c:val>
          <c:smooth val="0"/>
          <c:extLst>
            <c:ext xmlns:c16="http://schemas.microsoft.com/office/drawing/2014/chart" uri="{C3380CC4-5D6E-409C-BE32-E72D297353CC}">
              <c16:uniqueId val="{00000003-8566-48D8-9C76-151D0FEED139}"/>
            </c:ext>
          </c:extLst>
        </c:ser>
        <c:dLbls>
          <c:showLegendKey val="0"/>
          <c:showVal val="0"/>
          <c:showCatName val="0"/>
          <c:showSerName val="0"/>
          <c:showPercent val="0"/>
          <c:showBubbleSize val="0"/>
        </c:dLbls>
        <c:smooth val="0"/>
        <c:axId val="459445999"/>
        <c:axId val="459451759"/>
      </c:lineChart>
      <c:catAx>
        <c:axId val="45944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Aptos (Body)"/>
                <a:ea typeface="+mn-ea"/>
                <a:cs typeface="+mn-cs"/>
              </a:defRPr>
            </a:pPr>
            <a:endParaRPr lang="en-US"/>
          </a:p>
        </c:txPr>
        <c:crossAx val="459451759"/>
        <c:crosses val="autoZero"/>
        <c:auto val="1"/>
        <c:lblAlgn val="ctr"/>
        <c:lblOffset val="100"/>
        <c:tickLblSkip val="5"/>
        <c:noMultiLvlLbl val="0"/>
      </c:catAx>
      <c:valAx>
        <c:axId val="459451759"/>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Aptos (Body)"/>
                <a:ea typeface="+mn-ea"/>
                <a:cs typeface="+mn-cs"/>
              </a:defRPr>
            </a:pPr>
            <a:endParaRPr lang="en-US"/>
          </a:p>
        </c:txPr>
        <c:crossAx val="459445999"/>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lumMod val="50000"/>
            </a:schemeClr>
          </a:solidFill>
          <a:latin typeface="Aptos (Body)"/>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0168904276725E-2"/>
          <c:y val="5.6251598056762976E-2"/>
          <c:w val="0.70922585122294013"/>
          <c:h val="0.82210885107016951"/>
        </c:manualLayout>
      </c:layout>
      <c:lineChart>
        <c:grouping val="standard"/>
        <c:varyColors val="0"/>
        <c:ser>
          <c:idx val="0"/>
          <c:order val="0"/>
          <c:tx>
            <c:strRef>
              <c:f>LULUCF!$E$10</c:f>
              <c:strCache>
                <c:ptCount val="1"/>
                <c:pt idx="0">
                  <c:v>Projected level of emissions
(WEM)</c:v>
                </c:pt>
              </c:strCache>
            </c:strRef>
          </c:tx>
          <c:spPr>
            <a:ln w="28575" cap="rnd">
              <a:solidFill>
                <a:schemeClr val="bg1">
                  <a:lumMod val="65000"/>
                </a:schemeClr>
              </a:solidFill>
              <a:round/>
            </a:ln>
            <a:effectLst/>
          </c:spPr>
          <c:marker>
            <c:symbol val="none"/>
          </c:marker>
          <c:cat>
            <c:numRef>
              <c:f>LULUCF!$C$11:$C$20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LULUCF!$E$11:$E$20</c:f>
              <c:numCache>
                <c:formatCode>0.0</c:formatCode>
                <c:ptCount val="10"/>
                <c:pt idx="0">
                  <c:v>4.6277900000000001</c:v>
                </c:pt>
                <c:pt idx="1">
                  <c:v>3.9833400000000001</c:v>
                </c:pt>
                <c:pt idx="2">
                  <c:v>5.6138000000000003</c:v>
                </c:pt>
                <c:pt idx="3">
                  <c:v>6.6431499999999994</c:v>
                </c:pt>
                <c:pt idx="4">
                  <c:v>6.7680800000000003</c:v>
                </c:pt>
                <c:pt idx="5">
                  <c:v>7.4568000000000003</c:v>
                </c:pt>
                <c:pt idx="6">
                  <c:v>7.3833500000000001</c:v>
                </c:pt>
                <c:pt idx="7">
                  <c:v>7.6288599999999995</c:v>
                </c:pt>
                <c:pt idx="8">
                  <c:v>7.90557</c:v>
                </c:pt>
                <c:pt idx="9">
                  <c:v>7.9441899999999999</c:v>
                </c:pt>
              </c:numCache>
            </c:numRef>
          </c:val>
          <c:smooth val="0"/>
          <c:extLst>
            <c:ext xmlns:c16="http://schemas.microsoft.com/office/drawing/2014/chart" uri="{C3380CC4-5D6E-409C-BE32-E72D297353CC}">
              <c16:uniqueId val="{00000000-1F37-400D-B18C-8B7696A394F2}"/>
            </c:ext>
          </c:extLst>
        </c:ser>
        <c:ser>
          <c:idx val="1"/>
          <c:order val="1"/>
          <c:tx>
            <c:strRef>
              <c:f>LULUCF!$F$10</c:f>
              <c:strCache>
                <c:ptCount val="1"/>
                <c:pt idx="0">
                  <c:v>Projected level of emissions
(WAM)</c:v>
                </c:pt>
              </c:strCache>
            </c:strRef>
          </c:tx>
          <c:spPr>
            <a:ln w="28575" cap="rnd">
              <a:solidFill>
                <a:srgbClr val="B2AE58"/>
              </a:solidFill>
              <a:round/>
            </a:ln>
            <a:effectLst/>
          </c:spPr>
          <c:marker>
            <c:symbol val="none"/>
          </c:marker>
          <c:cat>
            <c:numRef>
              <c:f>LULUCF!$C$11:$C$20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LULUCF!$F$11:$F$20</c:f>
              <c:numCache>
                <c:formatCode>0.0</c:formatCode>
                <c:ptCount val="10"/>
                <c:pt idx="0">
                  <c:v>4.6277900000000001</c:v>
                </c:pt>
                <c:pt idx="1">
                  <c:v>3.9833400000000001</c:v>
                </c:pt>
                <c:pt idx="2">
                  <c:v>5.0778699999999999</c:v>
                </c:pt>
                <c:pt idx="3">
                  <c:v>4.8853599999999995</c:v>
                </c:pt>
                <c:pt idx="4">
                  <c:v>4.89656</c:v>
                </c:pt>
                <c:pt idx="5">
                  <c:v>5.4803000000000006</c:v>
                </c:pt>
                <c:pt idx="6">
                  <c:v>5.0879300000000001</c:v>
                </c:pt>
                <c:pt idx="7">
                  <c:v>5.0425300000000002</c:v>
                </c:pt>
                <c:pt idx="8">
                  <c:v>4.8464600000000004</c:v>
                </c:pt>
                <c:pt idx="9">
                  <c:v>4.9120100000000004</c:v>
                </c:pt>
              </c:numCache>
            </c:numRef>
          </c:val>
          <c:smooth val="0"/>
          <c:extLst>
            <c:ext xmlns:c16="http://schemas.microsoft.com/office/drawing/2014/chart" uri="{C3380CC4-5D6E-409C-BE32-E72D297353CC}">
              <c16:uniqueId val="{00000001-1F37-400D-B18C-8B7696A394F2}"/>
            </c:ext>
          </c:extLst>
        </c:ser>
        <c:ser>
          <c:idx val="2"/>
          <c:order val="2"/>
          <c:tx>
            <c:strRef>
              <c:f>LULUCF!$G$10</c:f>
              <c:strCache>
                <c:ptCount val="1"/>
                <c:pt idx="0">
                  <c:v>Target 2026-2030</c:v>
                </c:pt>
              </c:strCache>
            </c:strRef>
          </c:tx>
          <c:spPr>
            <a:ln w="28575" cap="rnd">
              <a:solidFill>
                <a:schemeClr val="bg1">
                  <a:lumMod val="65000"/>
                </a:schemeClr>
              </a:solidFill>
              <a:prstDash val="dash"/>
              <a:round/>
            </a:ln>
            <a:effectLst/>
          </c:spPr>
          <c:marker>
            <c:symbol val="none"/>
          </c:marker>
          <c:cat>
            <c:numRef>
              <c:f>LULUCF!$C$11:$C$20</c:f>
              <c:numCache>
                <c:formatCode>General</c:formatCode>
                <c:ptCount val="10"/>
                <c:pt idx="0">
                  <c:v>2021</c:v>
                </c:pt>
                <c:pt idx="1">
                  <c:v>2022</c:v>
                </c:pt>
                <c:pt idx="2">
                  <c:v>2023</c:v>
                </c:pt>
                <c:pt idx="3">
                  <c:v>2024</c:v>
                </c:pt>
                <c:pt idx="4">
                  <c:v>2025</c:v>
                </c:pt>
                <c:pt idx="5">
                  <c:v>2026</c:v>
                </c:pt>
                <c:pt idx="6">
                  <c:v>2027</c:v>
                </c:pt>
                <c:pt idx="7">
                  <c:v>2028</c:v>
                </c:pt>
                <c:pt idx="8">
                  <c:v>2029</c:v>
                </c:pt>
                <c:pt idx="9">
                  <c:v>2030</c:v>
                </c:pt>
              </c:numCache>
            </c:numRef>
          </c:cat>
          <c:val>
            <c:numRef>
              <c:f>LULUCF!$G$11:$G$20</c:f>
              <c:numCache>
                <c:formatCode>0.0</c:formatCode>
                <c:ptCount val="10"/>
                <c:pt idx="1">
                  <c:v>4.7416433333333332</c:v>
                </c:pt>
                <c:pt idx="2">
                  <c:v>4.6149379166666664</c:v>
                </c:pt>
                <c:pt idx="3">
                  <c:v>4.4882324999999996</c:v>
                </c:pt>
                <c:pt idx="4">
                  <c:v>4.3615270833333328</c:v>
                </c:pt>
                <c:pt idx="5">
                  <c:v>4.234821666666666</c:v>
                </c:pt>
                <c:pt idx="6">
                  <c:v>4.1081162499999992</c:v>
                </c:pt>
                <c:pt idx="7">
                  <c:v>3.9814108333333325</c:v>
                </c:pt>
                <c:pt idx="8">
                  <c:v>3.8547054166666657</c:v>
                </c:pt>
                <c:pt idx="9">
                  <c:v>3.7280000000000002</c:v>
                </c:pt>
              </c:numCache>
            </c:numRef>
          </c:val>
          <c:smooth val="0"/>
          <c:extLst>
            <c:ext xmlns:c16="http://schemas.microsoft.com/office/drawing/2014/chart" uri="{C3380CC4-5D6E-409C-BE32-E72D297353CC}">
              <c16:uniqueId val="{00000002-1F37-400D-B18C-8B7696A394F2}"/>
            </c:ext>
          </c:extLst>
        </c:ser>
        <c:dLbls>
          <c:showLegendKey val="0"/>
          <c:showVal val="0"/>
          <c:showCatName val="0"/>
          <c:showSerName val="0"/>
          <c:showPercent val="0"/>
          <c:showBubbleSize val="0"/>
        </c:dLbls>
        <c:smooth val="0"/>
        <c:axId val="1801631744"/>
        <c:axId val="1801641824"/>
      </c:lineChart>
      <c:catAx>
        <c:axId val="1801631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1801641824"/>
        <c:crosses val="autoZero"/>
        <c:auto val="1"/>
        <c:lblAlgn val="ctr"/>
        <c:lblOffset val="100"/>
        <c:tickLblSkip val="9"/>
        <c:tickMarkSkip val="4"/>
        <c:noMultiLvlLbl val="0"/>
      </c:catAx>
      <c:valAx>
        <c:axId val="1801641824"/>
        <c:scaling>
          <c:orientation val="minMax"/>
          <c:max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1801631744"/>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lumMod val="50000"/>
            </a:schemeClr>
          </a:solidFill>
          <a:latin typeface="+mj-lt"/>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57692023113664E-2"/>
          <c:y val="5.0808314087759814E-2"/>
          <c:w val="0.70494685815076386"/>
          <c:h val="0.83932279827608158"/>
        </c:manualLayout>
      </c:layout>
      <c:areaChart>
        <c:grouping val="stacked"/>
        <c:varyColors val="0"/>
        <c:ser>
          <c:idx val="1"/>
          <c:order val="0"/>
          <c:tx>
            <c:strRef>
              <c:f>LULUCF!$O$10</c:f>
              <c:strCache>
                <c:ptCount val="1"/>
                <c:pt idx="0">
                  <c:v>Cummulative WAM vs target</c:v>
                </c:pt>
              </c:strCache>
            </c:strRef>
          </c:tx>
          <c:spPr>
            <a:solidFill>
              <a:srgbClr val="B2AE58"/>
            </a:solidFill>
            <a:ln w="25400">
              <a:noFill/>
            </a:ln>
            <a:effectLst/>
          </c:spPr>
          <c:cat>
            <c:numRef>
              <c:f>LULUCF!$C$16:$C$20</c:f>
              <c:numCache>
                <c:formatCode>General</c:formatCode>
                <c:ptCount val="5"/>
                <c:pt idx="0">
                  <c:v>2026</c:v>
                </c:pt>
                <c:pt idx="1">
                  <c:v>2027</c:v>
                </c:pt>
                <c:pt idx="2">
                  <c:v>2028</c:v>
                </c:pt>
                <c:pt idx="3">
                  <c:v>2029</c:v>
                </c:pt>
                <c:pt idx="4">
                  <c:v>2030</c:v>
                </c:pt>
              </c:numCache>
            </c:numRef>
          </c:cat>
          <c:val>
            <c:numRef>
              <c:f>LULUCF!$O$16:$O$20</c:f>
              <c:numCache>
                <c:formatCode>0.0</c:formatCode>
                <c:ptCount val="5"/>
                <c:pt idx="0">
                  <c:v>1.2454783333333346</c:v>
                </c:pt>
                <c:pt idx="1">
                  <c:v>2.2252920833333354</c:v>
                </c:pt>
                <c:pt idx="2">
                  <c:v>3.2864112500000031</c:v>
                </c:pt>
                <c:pt idx="3">
                  <c:v>4.2781658333333379</c:v>
                </c:pt>
                <c:pt idx="4">
                  <c:v>5.4621758333333386</c:v>
                </c:pt>
              </c:numCache>
            </c:numRef>
          </c:val>
          <c:extLst>
            <c:ext xmlns:c16="http://schemas.microsoft.com/office/drawing/2014/chart" uri="{C3380CC4-5D6E-409C-BE32-E72D297353CC}">
              <c16:uniqueId val="{00000000-7024-4CED-8666-A42FBB964D86}"/>
            </c:ext>
          </c:extLst>
        </c:ser>
        <c:ser>
          <c:idx val="0"/>
          <c:order val="1"/>
          <c:tx>
            <c:strRef>
              <c:f>LULUCF!$N$10</c:f>
              <c:strCache>
                <c:ptCount val="1"/>
                <c:pt idx="0">
                  <c:v>Cummulative WEM vs target</c:v>
                </c:pt>
              </c:strCache>
            </c:strRef>
          </c:tx>
          <c:spPr>
            <a:solidFill>
              <a:schemeClr val="bg1">
                <a:lumMod val="65000"/>
              </a:schemeClr>
            </a:solidFill>
            <a:ln w="25400">
              <a:noFill/>
            </a:ln>
            <a:effectLst/>
          </c:spPr>
          <c:cat>
            <c:numRef>
              <c:f>LULUCF!$C$16:$C$20</c:f>
              <c:numCache>
                <c:formatCode>General</c:formatCode>
                <c:ptCount val="5"/>
                <c:pt idx="0">
                  <c:v>2026</c:v>
                </c:pt>
                <c:pt idx="1">
                  <c:v>2027</c:v>
                </c:pt>
                <c:pt idx="2">
                  <c:v>2028</c:v>
                </c:pt>
                <c:pt idx="3">
                  <c:v>2029</c:v>
                </c:pt>
                <c:pt idx="4">
                  <c:v>2030</c:v>
                </c:pt>
              </c:numCache>
            </c:numRef>
          </c:cat>
          <c:val>
            <c:numRef>
              <c:f>LULUCF!$P$16:$P$20</c:f>
              <c:numCache>
                <c:formatCode>0.0</c:formatCode>
                <c:ptCount val="5"/>
                <c:pt idx="0">
                  <c:v>1.9764999999999997</c:v>
                </c:pt>
                <c:pt idx="1">
                  <c:v>4.2719199999999997</c:v>
                </c:pt>
                <c:pt idx="2">
                  <c:v>6.8582499999999991</c:v>
                </c:pt>
                <c:pt idx="3">
                  <c:v>9.9173599999999986</c:v>
                </c:pt>
                <c:pt idx="4">
                  <c:v>12.949539999999997</c:v>
                </c:pt>
              </c:numCache>
            </c:numRef>
          </c:val>
          <c:extLst>
            <c:ext xmlns:c16="http://schemas.microsoft.com/office/drawing/2014/chart" uri="{C3380CC4-5D6E-409C-BE32-E72D297353CC}">
              <c16:uniqueId val="{00000001-7024-4CED-8666-A42FBB964D86}"/>
            </c:ext>
          </c:extLst>
        </c:ser>
        <c:dLbls>
          <c:showLegendKey val="0"/>
          <c:showVal val="0"/>
          <c:showCatName val="0"/>
          <c:showSerName val="0"/>
          <c:showPercent val="0"/>
          <c:showBubbleSize val="0"/>
        </c:dLbls>
        <c:axId val="477057071"/>
        <c:axId val="477056591"/>
      </c:areaChart>
      <c:catAx>
        <c:axId val="47705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j-lt"/>
                <a:ea typeface="+mn-ea"/>
                <a:cs typeface="+mn-cs"/>
              </a:defRPr>
            </a:pPr>
            <a:endParaRPr lang="en-US"/>
          </a:p>
        </c:txPr>
        <c:crossAx val="477056591"/>
        <c:crosses val="autoZero"/>
        <c:auto val="1"/>
        <c:lblAlgn val="ctr"/>
        <c:lblOffset val="100"/>
        <c:tickLblSkip val="4"/>
        <c:noMultiLvlLbl val="0"/>
      </c:catAx>
      <c:valAx>
        <c:axId val="477056591"/>
        <c:scaling>
          <c:orientation val="minMax"/>
          <c:max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j-lt"/>
                <a:ea typeface="+mn-ea"/>
                <a:cs typeface="+mn-cs"/>
              </a:defRPr>
            </a:pPr>
            <a:endParaRPr lang="en-US"/>
          </a:p>
        </c:txPr>
        <c:crossAx val="477057071"/>
        <c:crosses val="autoZero"/>
        <c:crossBetween val="midCat"/>
        <c:majorUnit val="20"/>
      </c:valAx>
      <c:spPr>
        <a:noFill/>
        <a:ln>
          <a:noFill/>
        </a:ln>
        <a:effectLst/>
      </c:spPr>
    </c:plotArea>
    <c:plotVisOnly val="1"/>
    <c:dispBlanksAs val="zero"/>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fiscalcouncil.ie/wp-content/uploads/2025/03/Irelands-climate-action-and-the-potential-costs-of-missing-targets.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396241</xdr:colOff>
      <xdr:row>1</xdr:row>
      <xdr:rowOff>102315</xdr:rowOff>
    </xdr:from>
    <xdr:to>
      <xdr:col>2</xdr:col>
      <xdr:colOff>2514601</xdr:colOff>
      <xdr:row>5</xdr:row>
      <xdr:rowOff>162846</xdr:rowOff>
    </xdr:to>
    <xdr:pic>
      <xdr:nvPicPr>
        <xdr:cNvPr id="4" name="Picture 3">
          <a:extLst>
            <a:ext uri="{FF2B5EF4-FFF2-40B4-BE49-F238E27FC236}">
              <a16:creationId xmlns:a16="http://schemas.microsoft.com/office/drawing/2014/main" id="{7152D75E-E6B8-1268-24A7-2779AA6C4AF3}"/>
            </a:ext>
          </a:extLst>
        </xdr:cNvPr>
        <xdr:cNvPicPr>
          <a:picLocks noChangeAspect="1"/>
        </xdr:cNvPicPr>
      </xdr:nvPicPr>
      <xdr:blipFill>
        <a:blip xmlns:r="http://schemas.openxmlformats.org/officeDocument/2006/relationships" r:embed="rId1"/>
        <a:stretch>
          <a:fillRect/>
        </a:stretch>
      </xdr:blipFill>
      <xdr:spPr>
        <a:xfrm>
          <a:off x="1043941" y="346155"/>
          <a:ext cx="2682240" cy="1039066"/>
        </a:xfrm>
        <a:prstGeom prst="rect">
          <a:avLst/>
        </a:prstGeom>
      </xdr:spPr>
    </xdr:pic>
    <xdr:clientData/>
  </xdr:twoCellAnchor>
  <xdr:twoCellAnchor editAs="oneCell">
    <xdr:from>
      <xdr:col>3</xdr:col>
      <xdr:colOff>494136</xdr:colOff>
      <xdr:row>9</xdr:row>
      <xdr:rowOff>7620</xdr:rowOff>
    </xdr:from>
    <xdr:to>
      <xdr:col>5</xdr:col>
      <xdr:colOff>598805</xdr:colOff>
      <xdr:row>14</xdr:row>
      <xdr:rowOff>221035</xdr:rowOff>
    </xdr:to>
    <xdr:pic>
      <xdr:nvPicPr>
        <xdr:cNvPr id="5" name="Picture 4">
          <a:hlinkClick xmlns:r="http://schemas.openxmlformats.org/officeDocument/2006/relationships" r:id="rId2"/>
          <a:extLst>
            <a:ext uri="{FF2B5EF4-FFF2-40B4-BE49-F238E27FC236}">
              <a16:creationId xmlns:a16="http://schemas.microsoft.com/office/drawing/2014/main" id="{DFC2C235-3250-26CB-802A-A657DC383DB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5309976" y="2758440"/>
          <a:ext cx="1403244" cy="200729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31</xdr:row>
      <xdr:rowOff>0</xdr:rowOff>
    </xdr:from>
    <xdr:to>
      <xdr:col>9</xdr:col>
      <xdr:colOff>140775</xdr:colOff>
      <xdr:row>45</xdr:row>
      <xdr:rowOff>49460</xdr:rowOff>
    </xdr:to>
    <xdr:graphicFrame macro="">
      <xdr:nvGraphicFramePr>
        <xdr:cNvPr id="6" name="Chart 5">
          <a:extLst>
            <a:ext uri="{FF2B5EF4-FFF2-40B4-BE49-F238E27FC236}">
              <a16:creationId xmlns:a16="http://schemas.microsoft.com/office/drawing/2014/main" id="{F9AAFA6F-1969-4490-B7B8-5397BCEBE6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31</xdr:row>
      <xdr:rowOff>0</xdr:rowOff>
    </xdr:from>
    <xdr:to>
      <xdr:col>20</xdr:col>
      <xdr:colOff>53365</xdr:colOff>
      <xdr:row>44</xdr:row>
      <xdr:rowOff>115978</xdr:rowOff>
    </xdr:to>
    <xdr:graphicFrame macro="">
      <xdr:nvGraphicFramePr>
        <xdr:cNvPr id="8" name="Chart 7">
          <a:extLst>
            <a:ext uri="{FF2B5EF4-FFF2-40B4-BE49-F238E27FC236}">
              <a16:creationId xmlns:a16="http://schemas.microsoft.com/office/drawing/2014/main" id="{5E76C4F7-146D-40B2-B532-E42D36525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0.78849</cdr:x>
      <cdr:y>0.07258</cdr:y>
    </cdr:from>
    <cdr:to>
      <cdr:x>0.99096</cdr:x>
      <cdr:y>0.37187</cdr:y>
    </cdr:to>
    <cdr:sp macro="" textlink="">
      <cdr:nvSpPr>
        <cdr:cNvPr id="2" name="TextBox 1">
          <a:extLst xmlns:a="http://schemas.openxmlformats.org/drawingml/2006/main">
            <a:ext uri="{FF2B5EF4-FFF2-40B4-BE49-F238E27FC236}">
              <a16:creationId xmlns:a16="http://schemas.microsoft.com/office/drawing/2014/main" id="{E00F85EA-30CC-EF62-A1E3-3925F08C0DE9}"/>
            </a:ext>
          </a:extLst>
        </cdr:cNvPr>
        <cdr:cNvSpPr txBox="1"/>
      </cdr:nvSpPr>
      <cdr:spPr>
        <a:xfrm xmlns:a="http://schemas.openxmlformats.org/drawingml/2006/main">
          <a:off x="3466770" y="182879"/>
          <a:ext cx="890214" cy="754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900" kern="1200">
              <a:solidFill>
                <a:schemeClr val="bg1">
                  <a:lumMod val="50000"/>
                </a:schemeClr>
              </a:solidFill>
              <a:latin typeface="Futura LT" panose="02000303000000000000" pitchFamily="2" charset="0"/>
            </a:rPr>
            <a:t>With existing measures</a:t>
          </a:r>
        </a:p>
      </cdr:txBody>
    </cdr:sp>
  </cdr:relSizeAnchor>
  <cdr:relSizeAnchor xmlns:cdr="http://schemas.openxmlformats.org/drawingml/2006/chartDrawing">
    <cdr:from>
      <cdr:x>0.78849</cdr:x>
      <cdr:y>0.23573</cdr:y>
    </cdr:from>
    <cdr:to>
      <cdr:x>1</cdr:x>
      <cdr:y>0.42646</cdr:y>
    </cdr:to>
    <cdr:sp macro="" textlink="">
      <cdr:nvSpPr>
        <cdr:cNvPr id="3" name="TextBox 1">
          <a:extLst xmlns:a="http://schemas.openxmlformats.org/drawingml/2006/main">
            <a:ext uri="{FF2B5EF4-FFF2-40B4-BE49-F238E27FC236}">
              <a16:creationId xmlns:a16="http://schemas.microsoft.com/office/drawing/2014/main" id="{7E931482-DCC4-F0ED-7EB0-38EE62DBD1A1}"/>
            </a:ext>
          </a:extLst>
        </cdr:cNvPr>
        <cdr:cNvSpPr txBox="1"/>
      </cdr:nvSpPr>
      <cdr:spPr>
        <a:xfrm xmlns:a="http://schemas.openxmlformats.org/drawingml/2006/main">
          <a:off x="3466786" y="593967"/>
          <a:ext cx="929954" cy="480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rgbClr val="B2AE58"/>
              </a:solidFill>
              <a:latin typeface="Futura LT" panose="02000303000000000000" pitchFamily="2" charset="0"/>
            </a:rPr>
            <a:t>With additional measures</a:t>
          </a:r>
        </a:p>
      </cdr:txBody>
    </cdr:sp>
  </cdr:relSizeAnchor>
  <cdr:relSizeAnchor xmlns:cdr="http://schemas.openxmlformats.org/drawingml/2006/chartDrawing">
    <cdr:from>
      <cdr:x>0.78668</cdr:x>
      <cdr:y>0.4049</cdr:y>
    </cdr:from>
    <cdr:to>
      <cdr:x>1</cdr:x>
      <cdr:y>0.74002</cdr:y>
    </cdr:to>
    <cdr:sp macro="" textlink="">
      <cdr:nvSpPr>
        <cdr:cNvPr id="4" name="TextBox 1">
          <a:extLst xmlns:a="http://schemas.openxmlformats.org/drawingml/2006/main">
            <a:ext uri="{FF2B5EF4-FFF2-40B4-BE49-F238E27FC236}">
              <a16:creationId xmlns:a16="http://schemas.microsoft.com/office/drawing/2014/main" id="{7203D454-AF5E-5C24-3A0A-4E097F7C5138}"/>
            </a:ext>
          </a:extLst>
        </cdr:cNvPr>
        <cdr:cNvSpPr txBox="1"/>
      </cdr:nvSpPr>
      <cdr:spPr>
        <a:xfrm xmlns:a="http://schemas.openxmlformats.org/drawingml/2006/main">
          <a:off x="3458827" y="1020223"/>
          <a:ext cx="937913" cy="8443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rgbClr val="908C42"/>
              </a:solidFill>
              <a:latin typeface="Futura LT" panose="02000303000000000000" pitchFamily="2" charset="0"/>
            </a:rPr>
            <a:t>Annual emmissions ceilings</a:t>
          </a:r>
        </a:p>
      </cdr:txBody>
    </cdr:sp>
  </cdr:relSizeAnchor>
</c:userShapes>
</file>

<file path=xl/drawings/drawing4.xml><?xml version="1.0" encoding="utf-8"?>
<c:userShapes xmlns:c="http://schemas.openxmlformats.org/drawingml/2006/chart">
  <cdr:relSizeAnchor xmlns:cdr="http://schemas.openxmlformats.org/drawingml/2006/chartDrawing">
    <cdr:from>
      <cdr:x>0.7435</cdr:x>
      <cdr:y>0.0274</cdr:y>
    </cdr:from>
    <cdr:to>
      <cdr:x>0.99452</cdr:x>
      <cdr:y>0.29549</cdr:y>
    </cdr:to>
    <cdr:sp macro="" textlink="">
      <cdr:nvSpPr>
        <cdr:cNvPr id="4" name="TextBox 1"/>
        <cdr:cNvSpPr txBox="1"/>
      </cdr:nvSpPr>
      <cdr:spPr>
        <a:xfrm xmlns:a="http://schemas.openxmlformats.org/drawingml/2006/main">
          <a:off x="3342635" y="65918"/>
          <a:ext cx="1128538" cy="6448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1">
                  <a:lumMod val="65000"/>
                </a:schemeClr>
              </a:solidFill>
              <a:latin typeface="+mj-lt"/>
            </a:rPr>
            <a:t>With existing measures </a:t>
          </a:r>
          <a:br>
            <a:rPr lang="en-IE" sz="900" kern="1200">
              <a:solidFill>
                <a:schemeClr val="bg1">
                  <a:lumMod val="65000"/>
                </a:schemeClr>
              </a:solidFill>
              <a:latin typeface="+mj-lt"/>
            </a:rPr>
          </a:br>
          <a:r>
            <a:rPr lang="en-IE" sz="900" kern="1200">
              <a:solidFill>
                <a:schemeClr val="bg1">
                  <a:lumMod val="65000"/>
                </a:schemeClr>
              </a:solidFill>
              <a:latin typeface="+mj-lt"/>
            </a:rPr>
            <a:t>77 Mt CO</a:t>
          </a:r>
          <a:r>
            <a:rPr lang="en-IE" sz="900" kern="1200" baseline="-25000">
              <a:solidFill>
                <a:schemeClr val="bg1">
                  <a:lumMod val="65000"/>
                </a:schemeClr>
              </a:solidFill>
              <a:latin typeface="+mj-lt"/>
            </a:rPr>
            <a:t>2 </a:t>
          </a:r>
          <a:r>
            <a:rPr lang="en-IE" sz="900" kern="1200" baseline="0">
              <a:solidFill>
                <a:schemeClr val="bg1">
                  <a:lumMod val="65000"/>
                </a:schemeClr>
              </a:solidFill>
              <a:latin typeface="+mj-lt"/>
            </a:rPr>
            <a:t>eq</a:t>
          </a:r>
          <a:endParaRPr lang="en-IE" sz="1100" kern="1200">
            <a:solidFill>
              <a:schemeClr val="bg1">
                <a:lumMod val="65000"/>
              </a:schemeClr>
            </a:solidFill>
            <a:latin typeface="+mj-lt"/>
          </a:endParaRPr>
        </a:p>
      </cdr:txBody>
    </cdr:sp>
  </cdr:relSizeAnchor>
  <cdr:relSizeAnchor xmlns:cdr="http://schemas.openxmlformats.org/drawingml/2006/chartDrawing">
    <cdr:from>
      <cdr:x>0.74319</cdr:x>
      <cdr:y>0.37668</cdr:y>
    </cdr:from>
    <cdr:to>
      <cdr:x>0.96197</cdr:x>
      <cdr:y>0.69791</cdr:y>
    </cdr:to>
    <cdr:sp macro="" textlink="">
      <cdr:nvSpPr>
        <cdr:cNvPr id="5" name="TextBox 1"/>
        <cdr:cNvSpPr txBox="1"/>
      </cdr:nvSpPr>
      <cdr:spPr>
        <a:xfrm xmlns:a="http://schemas.openxmlformats.org/drawingml/2006/main">
          <a:off x="3341252" y="906055"/>
          <a:ext cx="983552" cy="772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rgbClr val="908C42"/>
              </a:solidFill>
              <a:latin typeface="+mj-lt"/>
            </a:rPr>
            <a:t>With additional measures </a:t>
          </a:r>
          <a:br>
            <a:rPr lang="en-IE" sz="900" kern="1200">
              <a:solidFill>
                <a:srgbClr val="908C42"/>
              </a:solidFill>
              <a:latin typeface="+mj-lt"/>
            </a:rPr>
          </a:br>
          <a:r>
            <a:rPr lang="en-IE" sz="900" kern="1200">
              <a:solidFill>
                <a:srgbClr val="908C42"/>
              </a:solidFill>
              <a:latin typeface="+mj-lt"/>
            </a:rPr>
            <a:t>47</a:t>
          </a:r>
          <a:r>
            <a:rPr lang="en-IE" sz="900" kern="1200" baseline="0">
              <a:solidFill>
                <a:srgbClr val="908C42"/>
              </a:solidFill>
              <a:latin typeface="+mj-lt"/>
            </a:rPr>
            <a:t> </a:t>
          </a:r>
          <a:r>
            <a:rPr lang="en-IE" sz="900" kern="1200">
              <a:solidFill>
                <a:srgbClr val="908C42"/>
              </a:solidFill>
              <a:latin typeface="+mj-lt"/>
            </a:rPr>
            <a:t>Mt CO</a:t>
          </a:r>
          <a:r>
            <a:rPr lang="en-IE" sz="900" kern="1200" baseline="-25000">
              <a:solidFill>
                <a:srgbClr val="908C42"/>
              </a:solidFill>
              <a:latin typeface="+mj-lt"/>
            </a:rPr>
            <a:t>2 </a:t>
          </a:r>
          <a:r>
            <a:rPr lang="en-IE" sz="900" kern="1200">
              <a:solidFill>
                <a:srgbClr val="908C42"/>
              </a:solidFill>
              <a:latin typeface="+mj-lt"/>
            </a:rPr>
            <a:t>eq</a:t>
          </a:r>
        </a:p>
        <a:p xmlns:a="http://schemas.openxmlformats.org/drawingml/2006/main">
          <a:endParaRPr lang="en-IE" sz="1100" kern="1200">
            <a:solidFill>
              <a:srgbClr val="908C42"/>
            </a:solidFill>
            <a:latin typeface="+mj-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0</xdr:colOff>
      <xdr:row>26</xdr:row>
      <xdr:rowOff>0</xdr:rowOff>
    </xdr:from>
    <xdr:to>
      <xdr:col>8</xdr:col>
      <xdr:colOff>267348</xdr:colOff>
      <xdr:row>39</xdr:row>
      <xdr:rowOff>148149</xdr:rowOff>
    </xdr:to>
    <xdr:graphicFrame macro="">
      <xdr:nvGraphicFramePr>
        <xdr:cNvPr id="4" name="Chart 3">
          <a:extLst>
            <a:ext uri="{FF2B5EF4-FFF2-40B4-BE49-F238E27FC236}">
              <a16:creationId xmlns:a16="http://schemas.microsoft.com/office/drawing/2014/main" id="{A4BC1929-39D3-C13F-97C3-52DB3F0DAB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0.09388</cdr:x>
      <cdr:y>0.01627</cdr:y>
    </cdr:from>
    <cdr:to>
      <cdr:x>0.4141</cdr:x>
      <cdr:y>0.29788</cdr:y>
    </cdr:to>
    <cdr:sp macro="" textlink="">
      <cdr:nvSpPr>
        <cdr:cNvPr id="3" name="TextBox 2">
          <a:extLst xmlns:a="http://schemas.openxmlformats.org/drawingml/2006/main">
            <a:ext uri="{FF2B5EF4-FFF2-40B4-BE49-F238E27FC236}">
              <a16:creationId xmlns:a16="http://schemas.microsoft.com/office/drawing/2014/main" id="{4AD0B78C-FEEF-F23E-A981-5E3F7480EDED}"/>
            </a:ext>
          </a:extLst>
        </cdr:cNvPr>
        <cdr:cNvSpPr txBox="1"/>
      </cdr:nvSpPr>
      <cdr:spPr>
        <a:xfrm xmlns:a="http://schemas.openxmlformats.org/drawingml/2006/main">
          <a:off x="439354" y="41007"/>
          <a:ext cx="1498613" cy="7095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900" kern="1200">
              <a:solidFill>
                <a:schemeClr val="bg1">
                  <a:lumMod val="50000"/>
                </a:schemeClr>
              </a:solidFill>
              <a:latin typeface="+mj-lt"/>
            </a:rPr>
            <a:t>2030 target</a:t>
          </a:r>
        </a:p>
        <a:p xmlns:a="http://schemas.openxmlformats.org/drawingml/2006/main">
          <a:r>
            <a:rPr lang="en-IE" sz="900" kern="1200">
              <a:solidFill>
                <a:schemeClr val="bg1">
                  <a:lumMod val="50000"/>
                </a:schemeClr>
              </a:solidFill>
              <a:latin typeface="+mj-lt"/>
            </a:rPr>
            <a:t>43%</a:t>
          </a:r>
        </a:p>
      </cdr:txBody>
    </cdr:sp>
  </cdr:relSizeAnchor>
  <cdr:relSizeAnchor xmlns:cdr="http://schemas.openxmlformats.org/drawingml/2006/chartDrawing">
    <cdr:from>
      <cdr:x>0.7553</cdr:x>
      <cdr:y>0.31145</cdr:y>
    </cdr:from>
    <cdr:to>
      <cdr:x>1</cdr:x>
      <cdr:y>0.57642</cdr:y>
    </cdr:to>
    <cdr:sp macro="" textlink="">
      <cdr:nvSpPr>
        <cdr:cNvPr id="4" name="TextBox 1">
          <a:extLst xmlns:a="http://schemas.openxmlformats.org/drawingml/2006/main">
            <a:ext uri="{FF2B5EF4-FFF2-40B4-BE49-F238E27FC236}">
              <a16:creationId xmlns:a16="http://schemas.microsoft.com/office/drawing/2014/main" id="{1FAA5DA4-33D4-682A-A479-A0A65B69C0D1}"/>
            </a:ext>
          </a:extLst>
        </cdr:cNvPr>
        <cdr:cNvSpPr txBox="1"/>
      </cdr:nvSpPr>
      <cdr:spPr>
        <a:xfrm xmlns:a="http://schemas.openxmlformats.org/drawingml/2006/main">
          <a:off x="3534770" y="784746"/>
          <a:ext cx="1145180" cy="6676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bg1">
                  <a:lumMod val="65000"/>
                </a:schemeClr>
              </a:solidFill>
              <a:latin typeface="+mj-lt"/>
            </a:rPr>
            <a:t>With existing measures</a:t>
          </a:r>
        </a:p>
      </cdr:txBody>
    </cdr:sp>
  </cdr:relSizeAnchor>
  <cdr:relSizeAnchor xmlns:cdr="http://schemas.openxmlformats.org/drawingml/2006/chartDrawing">
    <cdr:from>
      <cdr:x>0.75676</cdr:x>
      <cdr:y>0.08396</cdr:y>
    </cdr:from>
    <cdr:to>
      <cdr:x>1</cdr:x>
      <cdr:y>0.39539</cdr:y>
    </cdr:to>
    <cdr:sp macro="" textlink="">
      <cdr:nvSpPr>
        <cdr:cNvPr id="5" name="TextBox 1">
          <a:extLst xmlns:a="http://schemas.openxmlformats.org/drawingml/2006/main">
            <a:ext uri="{FF2B5EF4-FFF2-40B4-BE49-F238E27FC236}">
              <a16:creationId xmlns:a16="http://schemas.microsoft.com/office/drawing/2014/main" id="{481C21DB-1A20-3B1A-9382-208CE90C818F}"/>
            </a:ext>
          </a:extLst>
        </cdr:cNvPr>
        <cdr:cNvSpPr txBox="1"/>
      </cdr:nvSpPr>
      <cdr:spPr>
        <a:xfrm xmlns:a="http://schemas.openxmlformats.org/drawingml/2006/main">
          <a:off x="3541599" y="211542"/>
          <a:ext cx="1138351" cy="7847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rgbClr val="B2AE58"/>
              </a:solidFill>
              <a:latin typeface="+mj-lt"/>
            </a:rPr>
            <a:t>With additional measures</a:t>
          </a:r>
        </a:p>
      </cdr:txBody>
    </cdr:sp>
  </cdr:relSizeAnchor>
  <cdr:relSizeAnchor xmlns:cdr="http://schemas.openxmlformats.org/drawingml/2006/chartDrawing">
    <cdr:from>
      <cdr:x>0.09179</cdr:x>
      <cdr:y>0.47915</cdr:y>
    </cdr:from>
    <cdr:to>
      <cdr:x>0.34557</cdr:x>
      <cdr:y>0.73549</cdr:y>
    </cdr:to>
    <cdr:sp macro="" textlink="">
      <cdr:nvSpPr>
        <cdr:cNvPr id="2" name="TextBox 1">
          <a:extLst xmlns:a="http://schemas.openxmlformats.org/drawingml/2006/main">
            <a:ext uri="{FF2B5EF4-FFF2-40B4-BE49-F238E27FC236}">
              <a16:creationId xmlns:a16="http://schemas.microsoft.com/office/drawing/2014/main" id="{5F7584B6-CE12-4DFE-C7C2-03FA4ADBD260}"/>
            </a:ext>
          </a:extLst>
        </cdr:cNvPr>
        <cdr:cNvSpPr txBox="1"/>
      </cdr:nvSpPr>
      <cdr:spPr>
        <a:xfrm xmlns:a="http://schemas.openxmlformats.org/drawingml/2006/main">
          <a:off x="429573" y="1207302"/>
          <a:ext cx="1187677" cy="6458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1">
                  <a:lumMod val="50000"/>
                </a:schemeClr>
              </a:solidFill>
              <a:latin typeface="+mj-lt"/>
            </a:rPr>
            <a:t>2020 baseline </a:t>
          </a:r>
          <a:br>
            <a:rPr lang="en-IE" sz="900" kern="1200">
              <a:solidFill>
                <a:schemeClr val="bg1">
                  <a:lumMod val="50000"/>
                </a:schemeClr>
              </a:solidFill>
              <a:latin typeface="+mj-lt"/>
            </a:rPr>
          </a:br>
          <a:r>
            <a:rPr lang="en-IE" sz="900" kern="1200">
              <a:solidFill>
                <a:schemeClr val="bg1">
                  <a:lumMod val="50000"/>
                </a:schemeClr>
              </a:solidFill>
              <a:latin typeface="+mj-lt"/>
            </a:rPr>
            <a:t>16%</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0</xdr:colOff>
      <xdr:row>31</xdr:row>
      <xdr:rowOff>0</xdr:rowOff>
    </xdr:from>
    <xdr:to>
      <xdr:col>7</xdr:col>
      <xdr:colOff>334359</xdr:colOff>
      <xdr:row>45</xdr:row>
      <xdr:rowOff>13265</xdr:rowOff>
    </xdr:to>
    <xdr:graphicFrame macro="">
      <xdr:nvGraphicFramePr>
        <xdr:cNvPr id="4" name="Chart 3">
          <a:extLst>
            <a:ext uri="{FF2B5EF4-FFF2-40B4-BE49-F238E27FC236}">
              <a16:creationId xmlns:a16="http://schemas.microsoft.com/office/drawing/2014/main" id="{4B70DB1F-2579-19E3-6582-00BAF2353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32</xdr:row>
      <xdr:rowOff>0</xdr:rowOff>
    </xdr:from>
    <xdr:to>
      <xdr:col>19</xdr:col>
      <xdr:colOff>379730</xdr:colOff>
      <xdr:row>44</xdr:row>
      <xdr:rowOff>144989</xdr:rowOff>
    </xdr:to>
    <xdr:graphicFrame macro="">
      <xdr:nvGraphicFramePr>
        <xdr:cNvPr id="6" name="Chart 5">
          <a:extLst>
            <a:ext uri="{FF2B5EF4-FFF2-40B4-BE49-F238E27FC236}">
              <a16:creationId xmlns:a16="http://schemas.microsoft.com/office/drawing/2014/main" id="{538CDD95-CD46-4FDF-BC9C-0BCA93C76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0.76759</cdr:x>
      <cdr:y>0.12174</cdr:y>
    </cdr:from>
    <cdr:to>
      <cdr:x>1</cdr:x>
      <cdr:y>0.45466</cdr:y>
    </cdr:to>
    <cdr:sp macro="" textlink="">
      <cdr:nvSpPr>
        <cdr:cNvPr id="2" name="TextBox 1"/>
        <cdr:cNvSpPr txBox="1"/>
      </cdr:nvSpPr>
      <cdr:spPr>
        <a:xfrm xmlns:a="http://schemas.openxmlformats.org/drawingml/2006/main">
          <a:off x="3205272" y="302347"/>
          <a:ext cx="970488" cy="8268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1">
                  <a:lumMod val="65000"/>
                </a:schemeClr>
              </a:solidFill>
              <a:latin typeface="+mj-lt"/>
            </a:rPr>
            <a:t>With existing measures</a:t>
          </a:r>
        </a:p>
      </cdr:txBody>
    </cdr:sp>
  </cdr:relSizeAnchor>
  <cdr:relSizeAnchor xmlns:cdr="http://schemas.openxmlformats.org/drawingml/2006/chartDrawing">
    <cdr:from>
      <cdr:x>0.7678</cdr:x>
      <cdr:y>0.34955</cdr:y>
    </cdr:from>
    <cdr:to>
      <cdr:x>0.99658</cdr:x>
      <cdr:y>0.63998</cdr:y>
    </cdr:to>
    <cdr:sp macro="" textlink="">
      <cdr:nvSpPr>
        <cdr:cNvPr id="3" name="TextBox 1"/>
        <cdr:cNvSpPr txBox="1"/>
      </cdr:nvSpPr>
      <cdr:spPr>
        <a:xfrm xmlns:a="http://schemas.openxmlformats.org/drawingml/2006/main">
          <a:off x="3206143" y="868114"/>
          <a:ext cx="955330" cy="721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rgbClr val="B2AE58"/>
              </a:solidFill>
              <a:latin typeface="+mj-lt"/>
            </a:rPr>
            <a:t>With additional measures</a:t>
          </a:r>
        </a:p>
      </cdr:txBody>
    </cdr:sp>
  </cdr:relSizeAnchor>
  <cdr:relSizeAnchor xmlns:cdr="http://schemas.openxmlformats.org/drawingml/2006/chartDrawing">
    <cdr:from>
      <cdr:x>0.76767</cdr:x>
      <cdr:y>0.52395</cdr:y>
    </cdr:from>
    <cdr:to>
      <cdr:x>0.95592</cdr:x>
      <cdr:y>0.85675</cdr:y>
    </cdr:to>
    <cdr:sp macro="" textlink="">
      <cdr:nvSpPr>
        <cdr:cNvPr id="4" name="TextBox 1"/>
        <cdr:cNvSpPr txBox="1"/>
      </cdr:nvSpPr>
      <cdr:spPr>
        <a:xfrm xmlns:a="http://schemas.openxmlformats.org/drawingml/2006/main">
          <a:off x="3205606" y="1301222"/>
          <a:ext cx="786102" cy="8265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1">
                  <a:lumMod val="65000"/>
                </a:schemeClr>
              </a:solidFill>
              <a:latin typeface="+mj-lt"/>
            </a:rPr>
            <a:t>2030 target to reduce emissions by 0.6 Mt CO</a:t>
          </a:r>
          <a:r>
            <a:rPr lang="en-IE" sz="900" kern="1200" baseline="-25000">
              <a:solidFill>
                <a:schemeClr val="bg1">
                  <a:lumMod val="65000"/>
                </a:schemeClr>
              </a:solidFill>
              <a:latin typeface="+mj-lt"/>
            </a:rPr>
            <a:t>2</a:t>
          </a:r>
          <a:r>
            <a:rPr lang="en-IE" sz="900" kern="1200" baseline="0">
              <a:solidFill>
                <a:schemeClr val="bg1">
                  <a:lumMod val="65000"/>
                </a:schemeClr>
              </a:solidFill>
              <a:latin typeface="+mj-lt"/>
            </a:rPr>
            <a:t> equivalent</a:t>
          </a:r>
          <a:endParaRPr lang="en-IE" sz="900" kern="1200">
            <a:solidFill>
              <a:schemeClr val="bg1">
                <a:lumMod val="65000"/>
              </a:schemeClr>
            </a:solidFill>
            <a:latin typeface="+mj-lt"/>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0.75024</cdr:x>
      <cdr:y>0.06242</cdr:y>
    </cdr:from>
    <cdr:to>
      <cdr:x>0.8601</cdr:x>
      <cdr:y>0.20693</cdr:y>
    </cdr:to>
    <cdr:sp macro="" textlink="">
      <cdr:nvSpPr>
        <cdr:cNvPr id="2" name="TextBox 1">
          <a:extLst xmlns:a="http://schemas.openxmlformats.org/drawingml/2006/main">
            <a:ext uri="{FF2B5EF4-FFF2-40B4-BE49-F238E27FC236}">
              <a16:creationId xmlns:a16="http://schemas.microsoft.com/office/drawing/2014/main" id="{A2104EC2-6FE4-69D2-3E80-E8C77D322CB5}"/>
            </a:ext>
          </a:extLst>
        </cdr:cNvPr>
        <cdr:cNvSpPr txBox="1"/>
      </cdr:nvSpPr>
      <cdr:spPr>
        <a:xfrm xmlns:a="http://schemas.openxmlformats.org/drawingml/2006/main">
          <a:off x="2831732" y="141226"/>
          <a:ext cx="414660" cy="3269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900" kern="1200">
            <a:solidFill>
              <a:srgbClr val="EC6077"/>
            </a:solidFill>
            <a:latin typeface="Futura LT" panose="02000303000000000000" pitchFamily="2" charset="0"/>
          </a:endParaRPr>
        </a:p>
        <a:p xmlns:a="http://schemas.openxmlformats.org/drawingml/2006/main">
          <a:endParaRPr lang="en-IE" sz="1100" kern="1200"/>
        </a:p>
      </cdr:txBody>
    </cdr:sp>
  </cdr:relSizeAnchor>
  <cdr:relSizeAnchor xmlns:cdr="http://schemas.openxmlformats.org/drawingml/2006/chartDrawing">
    <cdr:from>
      <cdr:x>0.76061</cdr:x>
      <cdr:y>0.02267</cdr:y>
    </cdr:from>
    <cdr:to>
      <cdr:x>1</cdr:x>
      <cdr:y>0.30768</cdr:y>
    </cdr:to>
    <cdr:sp macro="" textlink="">
      <cdr:nvSpPr>
        <cdr:cNvPr id="6" name="TextBox 1"/>
        <cdr:cNvSpPr txBox="1"/>
      </cdr:nvSpPr>
      <cdr:spPr>
        <a:xfrm xmlns:a="http://schemas.openxmlformats.org/drawingml/2006/main">
          <a:off x="3186752" y="51291"/>
          <a:ext cx="1002978" cy="6448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1">
                  <a:lumMod val="75000"/>
                </a:schemeClr>
              </a:solidFill>
              <a:latin typeface="+mj-lt"/>
            </a:rPr>
            <a:t>With existing measures </a:t>
          </a:r>
          <a:br>
            <a:rPr lang="en-IE" sz="900" kern="1200">
              <a:solidFill>
                <a:schemeClr val="bg1">
                  <a:lumMod val="75000"/>
                </a:schemeClr>
              </a:solidFill>
              <a:latin typeface="+mj-lt"/>
            </a:rPr>
          </a:br>
          <a:r>
            <a:rPr lang="en-IE" sz="900" kern="1200">
              <a:solidFill>
                <a:schemeClr val="bg1">
                  <a:lumMod val="75000"/>
                </a:schemeClr>
              </a:solidFill>
              <a:latin typeface="+mj-lt"/>
            </a:rPr>
            <a:t>18 Mt CO</a:t>
          </a:r>
          <a:r>
            <a:rPr lang="en-IE" sz="900" kern="1200" baseline="-25000">
              <a:solidFill>
                <a:schemeClr val="bg1">
                  <a:lumMod val="75000"/>
                </a:schemeClr>
              </a:solidFill>
              <a:latin typeface="+mj-lt"/>
            </a:rPr>
            <a:t>2 </a:t>
          </a:r>
          <a:r>
            <a:rPr lang="en-IE" sz="900" kern="1200" baseline="0">
              <a:solidFill>
                <a:schemeClr val="bg1">
                  <a:lumMod val="75000"/>
                </a:schemeClr>
              </a:solidFill>
              <a:latin typeface="+mj-lt"/>
            </a:rPr>
            <a:t>eq</a:t>
          </a:r>
          <a:endParaRPr lang="en-IE" sz="1100" kern="1200">
            <a:solidFill>
              <a:schemeClr val="bg1">
                <a:lumMod val="75000"/>
              </a:schemeClr>
            </a:solidFill>
            <a:latin typeface="+mj-lt"/>
          </a:endParaRPr>
        </a:p>
      </cdr:txBody>
    </cdr:sp>
  </cdr:relSizeAnchor>
  <cdr:relSizeAnchor xmlns:cdr="http://schemas.openxmlformats.org/drawingml/2006/chartDrawing">
    <cdr:from>
      <cdr:x>0.76525</cdr:x>
      <cdr:y>0.62687</cdr:y>
    </cdr:from>
    <cdr:to>
      <cdr:x>1</cdr:x>
      <cdr:y>0.96839</cdr:y>
    </cdr:to>
    <cdr:sp macro="" textlink="">
      <cdr:nvSpPr>
        <cdr:cNvPr id="8" name="TextBox 1"/>
        <cdr:cNvSpPr txBox="1"/>
      </cdr:nvSpPr>
      <cdr:spPr>
        <a:xfrm xmlns:a="http://schemas.openxmlformats.org/drawingml/2006/main">
          <a:off x="3206178" y="1418295"/>
          <a:ext cx="983552" cy="7726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rgbClr val="B2AE58"/>
              </a:solidFill>
              <a:latin typeface="+mj-lt"/>
            </a:rPr>
            <a:t>With additional measures </a:t>
          </a:r>
          <a:br>
            <a:rPr lang="en-IE" sz="900" kern="1200">
              <a:solidFill>
                <a:srgbClr val="B2AE58"/>
              </a:solidFill>
              <a:latin typeface="+mj-lt"/>
            </a:rPr>
          </a:br>
          <a:r>
            <a:rPr lang="en-IE" sz="900" kern="1200">
              <a:solidFill>
                <a:srgbClr val="B2AE58"/>
              </a:solidFill>
              <a:latin typeface="+mj-lt"/>
            </a:rPr>
            <a:t>5.5</a:t>
          </a:r>
          <a:r>
            <a:rPr lang="en-IE" sz="900" kern="1200" baseline="0">
              <a:solidFill>
                <a:srgbClr val="B2AE58"/>
              </a:solidFill>
              <a:latin typeface="+mj-lt"/>
            </a:rPr>
            <a:t> </a:t>
          </a:r>
          <a:r>
            <a:rPr lang="en-IE" sz="900" kern="1200">
              <a:solidFill>
                <a:srgbClr val="B2AE58"/>
              </a:solidFill>
              <a:latin typeface="+mj-lt"/>
            </a:rPr>
            <a:t>Mt CO</a:t>
          </a:r>
          <a:r>
            <a:rPr lang="en-IE" sz="900" kern="1200" baseline="-25000">
              <a:solidFill>
                <a:srgbClr val="B2AE58"/>
              </a:solidFill>
              <a:latin typeface="+mj-lt"/>
            </a:rPr>
            <a:t>2 </a:t>
          </a:r>
          <a:r>
            <a:rPr lang="en-IE" sz="900" kern="1200">
              <a:solidFill>
                <a:srgbClr val="B2AE58"/>
              </a:solidFill>
              <a:latin typeface="+mj-lt"/>
            </a:rPr>
            <a:t>eq</a:t>
          </a:r>
        </a:p>
        <a:p xmlns:a="http://schemas.openxmlformats.org/drawingml/2006/main">
          <a:endParaRPr lang="en-IE" sz="1100" kern="1200">
            <a:solidFill>
              <a:srgbClr val="B2AE58"/>
            </a:solidFill>
            <a:latin typeface="+mj-lt"/>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min@fiscalcouncil.i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010E7-618A-49DF-B616-465948F01C0B}">
  <sheetPr>
    <tabColor rgb="FFF7F0DE"/>
    <pageSetUpPr fitToPage="1"/>
  </sheetPr>
  <dimension ref="A1:BE414"/>
  <sheetViews>
    <sheetView topLeftCell="A22" zoomScaleNormal="100" workbookViewId="0">
      <selection activeCell="C30" sqref="C30"/>
    </sheetView>
  </sheetViews>
  <sheetFormatPr defaultColWidth="9.453125" defaultRowHeight="18.5" x14ac:dyDescent="0.55000000000000004"/>
  <cols>
    <col min="1" max="1" width="9.453125" style="22"/>
    <col min="2" max="2" width="8.1796875" style="25" customWidth="1"/>
    <col min="3" max="3" width="52.54296875" style="26" customWidth="1"/>
    <col min="4" max="6" width="9.453125" style="26"/>
    <col min="7" max="10" width="9.453125" style="27"/>
    <col min="11" max="57" width="9.453125" style="22"/>
    <col min="58" max="16384" width="9.453125" style="27"/>
  </cols>
  <sheetData>
    <row r="1" spans="2:10" s="22" customFormat="1" x14ac:dyDescent="0.55000000000000004">
      <c r="B1" s="23"/>
      <c r="C1" s="24"/>
      <c r="D1" s="24"/>
      <c r="E1" s="24"/>
      <c r="F1" s="24"/>
    </row>
    <row r="2" spans="2:10" x14ac:dyDescent="0.55000000000000004">
      <c r="B2" s="69" t="s">
        <v>30</v>
      </c>
      <c r="C2" s="70"/>
      <c r="D2" s="70"/>
      <c r="E2" s="70"/>
      <c r="F2" s="70"/>
      <c r="G2" s="71"/>
      <c r="H2" s="71"/>
      <c r="I2" s="71"/>
      <c r="J2" s="71"/>
    </row>
    <row r="3" spans="2:10" x14ac:dyDescent="0.55000000000000004">
      <c r="B3" s="69"/>
      <c r="C3" s="70"/>
      <c r="D3" s="70"/>
      <c r="E3" s="70"/>
      <c r="F3" s="70"/>
      <c r="G3" s="71"/>
      <c r="H3" s="71"/>
      <c r="I3" s="71"/>
      <c r="J3" s="71"/>
    </row>
    <row r="4" spans="2:10" x14ac:dyDescent="0.55000000000000004">
      <c r="B4" s="69"/>
      <c r="C4" s="70"/>
      <c r="D4" s="70"/>
      <c r="E4" s="70"/>
      <c r="F4" s="70"/>
      <c r="G4" s="71"/>
      <c r="H4" s="71"/>
      <c r="I4" s="71"/>
      <c r="J4" s="71"/>
    </row>
    <row r="5" spans="2:10" x14ac:dyDescent="0.55000000000000004">
      <c r="B5" s="69"/>
      <c r="C5" s="70"/>
      <c r="D5" s="70"/>
      <c r="E5" s="70"/>
      <c r="F5" s="70"/>
      <c r="G5" s="71"/>
      <c r="H5" s="71"/>
      <c r="I5" s="71"/>
      <c r="J5" s="71"/>
    </row>
    <row r="6" spans="2:10" x14ac:dyDescent="0.55000000000000004">
      <c r="B6" s="69"/>
      <c r="C6" s="70"/>
      <c r="D6" s="70"/>
      <c r="E6" s="70"/>
      <c r="F6" s="70"/>
      <c r="G6" s="71"/>
      <c r="H6" s="71"/>
      <c r="I6" s="71"/>
      <c r="J6" s="71"/>
    </row>
    <row r="7" spans="2:10" ht="47.5" x14ac:dyDescent="1.1000000000000001">
      <c r="B7" s="69"/>
      <c r="C7" s="85" t="s">
        <v>105</v>
      </c>
      <c r="D7" s="70"/>
      <c r="E7" s="70"/>
      <c r="F7" s="70"/>
      <c r="G7" s="71"/>
      <c r="H7" s="71"/>
      <c r="I7" s="71"/>
      <c r="J7" s="71"/>
    </row>
    <row r="8" spans="2:10" ht="35.4" customHeight="1" x14ac:dyDescent="1.1000000000000001">
      <c r="B8" s="69"/>
      <c r="C8" s="85"/>
      <c r="D8" s="70"/>
      <c r="E8" s="70"/>
      <c r="F8" s="70"/>
      <c r="G8" s="71"/>
      <c r="H8" s="71"/>
      <c r="I8" s="71"/>
      <c r="J8" s="71"/>
    </row>
    <row r="9" spans="2:10" ht="18.649999999999999" customHeight="1" x14ac:dyDescent="1.1000000000000001">
      <c r="B9" s="69"/>
      <c r="C9" s="85"/>
      <c r="D9" s="70"/>
      <c r="E9" s="70"/>
      <c r="F9" s="70"/>
      <c r="G9" s="71"/>
      <c r="H9" s="71"/>
      <c r="I9" s="71"/>
      <c r="J9" s="71"/>
    </row>
    <row r="10" spans="2:10" ht="32.4" customHeight="1" x14ac:dyDescent="0.55000000000000004">
      <c r="B10" s="69"/>
      <c r="C10" s="86" t="s">
        <v>106</v>
      </c>
      <c r="D10" s="72"/>
      <c r="E10" s="72"/>
      <c r="F10" s="72"/>
      <c r="G10" s="72"/>
      <c r="H10" s="72"/>
      <c r="I10" s="72"/>
      <c r="J10" s="72"/>
    </row>
    <row r="11" spans="2:10" x14ac:dyDescent="0.55000000000000004">
      <c r="B11" s="69"/>
      <c r="C11" s="72"/>
      <c r="D11" s="72"/>
      <c r="E11" s="72"/>
      <c r="F11" s="72"/>
      <c r="G11" s="72"/>
      <c r="H11" s="72"/>
      <c r="I11" s="72"/>
      <c r="J11" s="72"/>
    </row>
    <row r="12" spans="2:10" ht="47.4" customHeight="1" x14ac:dyDescent="0.55000000000000004">
      <c r="B12" s="69"/>
      <c r="C12" s="86" t="s">
        <v>107</v>
      </c>
      <c r="D12" s="72"/>
      <c r="E12" s="72"/>
      <c r="F12" s="72"/>
      <c r="G12" s="72"/>
      <c r="H12" s="72"/>
      <c r="I12" s="72"/>
      <c r="J12" s="72"/>
    </row>
    <row r="13" spans="2:10" ht="7.75" customHeight="1" x14ac:dyDescent="0.55000000000000004">
      <c r="B13" s="69"/>
      <c r="C13" s="72"/>
      <c r="D13" s="72"/>
      <c r="E13" s="72"/>
      <c r="F13" s="72"/>
      <c r="G13" s="72"/>
      <c r="H13" s="72"/>
      <c r="I13" s="72"/>
      <c r="J13" s="72"/>
    </row>
    <row r="14" spans="2:10" ht="34.25" customHeight="1" x14ac:dyDescent="0.55000000000000004">
      <c r="B14" s="69"/>
      <c r="C14" s="72"/>
      <c r="D14" s="70"/>
      <c r="E14" s="70"/>
      <c r="F14" s="70"/>
      <c r="G14" s="71"/>
      <c r="H14" s="71"/>
      <c r="I14" s="71"/>
      <c r="J14" s="71"/>
    </row>
    <row r="15" spans="2:10" ht="34.25" customHeight="1" x14ac:dyDescent="0.55000000000000004">
      <c r="B15" s="69"/>
      <c r="C15" s="72"/>
      <c r="D15" s="70"/>
      <c r="E15" s="70"/>
      <c r="F15" s="70"/>
      <c r="G15" s="71"/>
      <c r="H15" s="71"/>
      <c r="I15" s="71"/>
      <c r="J15" s="71"/>
    </row>
    <row r="16" spans="2:10" ht="34.25" customHeight="1" x14ac:dyDescent="0.55000000000000004">
      <c r="B16" s="69"/>
      <c r="C16" s="72"/>
      <c r="D16" s="70"/>
      <c r="E16" s="70"/>
      <c r="F16" s="70"/>
      <c r="G16" s="71"/>
      <c r="H16" s="71"/>
      <c r="I16" s="71"/>
      <c r="J16" s="71"/>
    </row>
    <row r="17" spans="2:10" ht="34.25" customHeight="1" x14ac:dyDescent="0.55000000000000004">
      <c r="B17" s="69"/>
      <c r="C17" s="91" t="s">
        <v>109</v>
      </c>
      <c r="D17" s="70"/>
      <c r="E17" s="70"/>
      <c r="F17" s="70"/>
      <c r="G17" s="71"/>
      <c r="H17" s="71"/>
      <c r="I17" s="71"/>
      <c r="J17" s="71"/>
    </row>
    <row r="18" spans="2:10" ht="45.5" customHeight="1" x14ac:dyDescent="0.55000000000000004">
      <c r="B18" s="69"/>
      <c r="C18" s="86" t="s">
        <v>120</v>
      </c>
      <c r="D18" s="70"/>
      <c r="E18" s="70"/>
      <c r="F18" s="70"/>
      <c r="G18" s="71"/>
      <c r="H18" s="71"/>
      <c r="I18" s="71"/>
      <c r="J18" s="71"/>
    </row>
    <row r="19" spans="2:10" ht="15.65" customHeight="1" x14ac:dyDescent="0.55000000000000004">
      <c r="B19" s="69"/>
      <c r="C19" s="89" t="s">
        <v>110</v>
      </c>
      <c r="D19" s="72"/>
      <c r="E19" s="72"/>
      <c r="F19" s="72"/>
      <c r="G19" s="72"/>
      <c r="H19" s="72"/>
      <c r="I19" s="72"/>
      <c r="J19" s="72"/>
    </row>
    <row r="20" spans="2:10" ht="15.65" customHeight="1" x14ac:dyDescent="0.55000000000000004">
      <c r="B20" s="69"/>
      <c r="C20" s="90" t="s">
        <v>111</v>
      </c>
      <c r="D20" s="72"/>
      <c r="E20" s="72"/>
      <c r="F20" s="72"/>
      <c r="G20" s="72"/>
      <c r="H20" s="72"/>
      <c r="I20" s="72"/>
      <c r="J20" s="72"/>
    </row>
    <row r="21" spans="2:10" ht="15.65" customHeight="1" x14ac:dyDescent="0.55000000000000004">
      <c r="B21" s="69"/>
      <c r="C21" s="89" t="s">
        <v>112</v>
      </c>
      <c r="D21" s="72"/>
      <c r="E21" s="72"/>
      <c r="F21" s="72"/>
      <c r="G21" s="72"/>
      <c r="H21" s="72"/>
      <c r="I21" s="72"/>
      <c r="J21" s="72"/>
    </row>
    <row r="22" spans="2:10" ht="10.25" customHeight="1" x14ac:dyDescent="0.55000000000000004">
      <c r="B22" s="69"/>
      <c r="C22" s="89"/>
      <c r="D22" s="72"/>
      <c r="E22" s="72"/>
      <c r="F22" s="72"/>
      <c r="G22" s="72"/>
      <c r="H22" s="72"/>
      <c r="I22" s="72"/>
      <c r="J22" s="72"/>
    </row>
    <row r="23" spans="2:10" ht="28.5" customHeight="1" x14ac:dyDescent="0.55000000000000004">
      <c r="B23" s="69"/>
      <c r="C23" s="86" t="s">
        <v>117</v>
      </c>
      <c r="D23" s="72"/>
      <c r="E23" s="72"/>
      <c r="F23" s="72"/>
      <c r="G23" s="72"/>
      <c r="H23" s="72"/>
      <c r="I23" s="72"/>
      <c r="J23" s="72"/>
    </row>
    <row r="24" spans="2:10" ht="15.65" customHeight="1" x14ac:dyDescent="0.55000000000000004">
      <c r="B24" s="69"/>
      <c r="C24" s="89" t="s">
        <v>113</v>
      </c>
      <c r="D24" s="72"/>
      <c r="E24" s="72"/>
      <c r="F24" s="72"/>
      <c r="G24" s="72"/>
      <c r="H24" s="72"/>
      <c r="I24" s="72"/>
      <c r="J24" s="72"/>
    </row>
    <row r="25" spans="2:10" ht="15.65" customHeight="1" x14ac:dyDescent="0.55000000000000004">
      <c r="B25" s="69"/>
      <c r="C25" s="89" t="s">
        <v>114</v>
      </c>
      <c r="D25" s="72"/>
      <c r="E25" s="72"/>
      <c r="F25" s="72"/>
      <c r="G25" s="72"/>
      <c r="H25" s="72"/>
      <c r="I25" s="72"/>
      <c r="J25" s="72"/>
    </row>
    <row r="26" spans="2:10" ht="15.65" customHeight="1" x14ac:dyDescent="0.55000000000000004">
      <c r="B26" s="69"/>
      <c r="C26" s="89" t="s">
        <v>115</v>
      </c>
      <c r="D26" s="72"/>
      <c r="E26" s="72"/>
      <c r="F26" s="72"/>
      <c r="G26" s="72"/>
      <c r="H26" s="72"/>
      <c r="I26" s="72"/>
      <c r="J26" s="72"/>
    </row>
    <row r="27" spans="2:10" ht="10.25" customHeight="1" x14ac:dyDescent="0.55000000000000004">
      <c r="B27" s="69"/>
      <c r="C27" s="89"/>
      <c r="D27" s="72"/>
      <c r="E27" s="72"/>
      <c r="F27" s="72"/>
      <c r="G27" s="72"/>
      <c r="H27" s="72"/>
      <c r="I27" s="72"/>
      <c r="J27" s="72"/>
    </row>
    <row r="28" spans="2:10" ht="42" customHeight="1" x14ac:dyDescent="0.55000000000000004">
      <c r="B28" s="69"/>
      <c r="C28" s="86" t="s">
        <v>118</v>
      </c>
      <c r="D28" s="72"/>
      <c r="E28" s="72"/>
      <c r="F28" s="72"/>
      <c r="G28" s="72"/>
      <c r="H28" s="72"/>
      <c r="I28" s="72"/>
      <c r="J28" s="72"/>
    </row>
    <row r="29" spans="2:10" x14ac:dyDescent="0.55000000000000004">
      <c r="B29" s="69"/>
      <c r="C29" s="72"/>
      <c r="D29" s="72"/>
      <c r="E29" s="72"/>
      <c r="F29" s="72"/>
      <c r="G29" s="72"/>
      <c r="H29" s="72"/>
      <c r="I29" s="72"/>
      <c r="J29" s="72"/>
    </row>
    <row r="30" spans="2:10" ht="58" x14ac:dyDescent="0.55000000000000004">
      <c r="B30" s="69"/>
      <c r="C30" s="72" t="s">
        <v>127</v>
      </c>
      <c r="D30" s="72"/>
      <c r="E30" s="72"/>
      <c r="F30" s="72"/>
      <c r="G30" s="72"/>
      <c r="H30" s="72"/>
      <c r="I30" s="72"/>
      <c r="J30" s="72"/>
    </row>
    <row r="31" spans="2:10" x14ac:dyDescent="0.55000000000000004">
      <c r="B31" s="69"/>
      <c r="C31" s="72"/>
      <c r="D31" s="72"/>
      <c r="E31" s="72"/>
      <c r="F31" s="72"/>
      <c r="G31" s="72"/>
      <c r="H31" s="72"/>
      <c r="I31" s="72"/>
      <c r="J31" s="72"/>
    </row>
    <row r="32" spans="2:10" x14ac:dyDescent="0.55000000000000004">
      <c r="B32" s="69"/>
      <c r="C32" s="77"/>
      <c r="D32" s="78"/>
      <c r="E32" s="78"/>
      <c r="F32" s="78"/>
      <c r="G32" s="79"/>
      <c r="H32" s="71"/>
      <c r="I32" s="71"/>
      <c r="J32" s="71"/>
    </row>
    <row r="33" spans="2:10" ht="21" x14ac:dyDescent="0.55000000000000004">
      <c r="B33" s="84"/>
      <c r="C33" s="92" t="s">
        <v>119</v>
      </c>
      <c r="D33" s="80"/>
      <c r="E33" s="80"/>
      <c r="F33" s="80"/>
      <c r="G33" s="71"/>
      <c r="H33" s="71"/>
      <c r="I33" s="71"/>
      <c r="J33" s="71"/>
    </row>
    <row r="34" spans="2:10" ht="21" x14ac:dyDescent="0.55000000000000004">
      <c r="B34" s="84"/>
      <c r="C34" s="93"/>
      <c r="D34" s="80"/>
      <c r="E34" s="80"/>
      <c r="F34" s="80"/>
      <c r="G34" s="71"/>
      <c r="H34" s="71"/>
      <c r="I34" s="71"/>
      <c r="J34" s="71"/>
    </row>
    <row r="35" spans="2:10" ht="16.75" customHeight="1" x14ac:dyDescent="0.55000000000000004">
      <c r="B35" s="84" t="s">
        <v>100</v>
      </c>
      <c r="C35" s="94" t="str">
        <f ca="1">HYPERLINK("#'"&amp;B35&amp;"'!C8",INDIRECT("'"&amp;B35&amp;"'!C8"))</f>
        <v>Table 1: Emissions projections, allocations and flexibilities, MtC02eq</v>
      </c>
      <c r="D35" s="82"/>
      <c r="E35" s="82"/>
      <c r="F35" s="82"/>
      <c r="G35" s="79"/>
      <c r="H35" s="71"/>
      <c r="I35" s="71"/>
      <c r="J35" s="71"/>
    </row>
    <row r="36" spans="2:10" ht="16.75" customHeight="1" x14ac:dyDescent="0.55000000000000004">
      <c r="B36" s="84" t="s">
        <v>100</v>
      </c>
      <c r="C36" s="94" t="str">
        <f ca="1">HYPERLINK("#'"&amp;B36&amp;"'!b53",INDIRECT("'"&amp;B36&amp;"'!C53"))</f>
        <v>Table 2: Price assumptions, € per tonne of CO2 equivalent</v>
      </c>
      <c r="D36" s="82"/>
      <c r="E36" s="82"/>
      <c r="F36" s="82"/>
      <c r="G36" s="79"/>
      <c r="H36" s="71"/>
      <c r="I36" s="71"/>
      <c r="J36" s="71"/>
    </row>
    <row r="37" spans="2:10" ht="16.75" customHeight="1" x14ac:dyDescent="0.55000000000000004">
      <c r="B37" s="84" t="s">
        <v>100</v>
      </c>
      <c r="C37" s="94" t="str">
        <f ca="1">HYPERLINK("#'"&amp;B37&amp;"'!M53",INDIRECT("'"&amp;B37&amp;"'!N53"))</f>
        <v>Table 3: ETS revenue forgone, € per tonne of CO2 equivalent</v>
      </c>
      <c r="D37" s="82"/>
      <c r="E37" s="82"/>
      <c r="F37" s="82"/>
      <c r="G37" s="79"/>
      <c r="H37" s="71"/>
      <c r="I37" s="71"/>
      <c r="J37" s="71"/>
    </row>
    <row r="38" spans="2:10" ht="16.75" customHeight="1" x14ac:dyDescent="0.55000000000000004">
      <c r="B38" s="84" t="s">
        <v>100</v>
      </c>
      <c r="C38" s="94" t="str">
        <f ca="1">HYPERLINK("#'"&amp;B38&amp;"'!B77",INDIRECT("'"&amp;B38&amp;"'!C77"))</f>
        <v>Table 4: Potential costs of purchasing compliance with the Effort Sharing Regulation, € billions</v>
      </c>
      <c r="D38" s="82"/>
      <c r="E38" s="82"/>
      <c r="F38" s="82"/>
      <c r="G38" s="79"/>
      <c r="H38" s="71"/>
      <c r="I38" s="71"/>
      <c r="J38" s="71"/>
    </row>
    <row r="39" spans="2:10" ht="16.75" customHeight="1" x14ac:dyDescent="0.55000000000000004">
      <c r="B39" s="84"/>
      <c r="C39" s="95"/>
      <c r="D39" s="83"/>
      <c r="E39" s="82"/>
      <c r="F39" s="82"/>
      <c r="G39" s="79"/>
      <c r="H39" s="71"/>
      <c r="I39" s="71"/>
      <c r="J39" s="71"/>
    </row>
    <row r="40" spans="2:10" ht="16.75" customHeight="1" x14ac:dyDescent="0.55000000000000004">
      <c r="B40" s="84" t="s">
        <v>62</v>
      </c>
      <c r="C40" s="94" t="str">
        <f ca="1">HYPERLINK("#'"&amp;B40&amp;"'!C8",INDIRECT("'"&amp;B40&amp;"'!C8"))</f>
        <v>Table 5: Emissions projections, MtC02eq</v>
      </c>
      <c r="D40" s="82"/>
      <c r="E40" s="82"/>
      <c r="F40" s="82"/>
      <c r="G40" s="79"/>
      <c r="H40" s="71"/>
      <c r="I40" s="71"/>
      <c r="J40" s="71"/>
    </row>
    <row r="41" spans="2:10" ht="16.75" customHeight="1" x14ac:dyDescent="0.55000000000000004">
      <c r="B41" s="84" t="s">
        <v>62</v>
      </c>
      <c r="C41" s="94" t="str">
        <f ca="1">HYPERLINK("#'"&amp;B41&amp;"'!C53",INDIRECT("'"&amp;B41&amp;"'!C53"))</f>
        <v>Table 6: Price assumptions, € per tonne of CO2 equivalent</v>
      </c>
      <c r="D41" s="82"/>
      <c r="E41" s="82"/>
      <c r="F41" s="82"/>
      <c r="G41" s="79"/>
      <c r="H41" s="71"/>
      <c r="I41" s="71"/>
      <c r="J41" s="71"/>
    </row>
    <row r="42" spans="2:10" ht="16.75" customHeight="1" x14ac:dyDescent="0.55000000000000004">
      <c r="B42" s="84" t="s">
        <v>62</v>
      </c>
      <c r="C42" s="94" t="str">
        <f ca="1">HYPERLINK("#'"&amp;B42&amp;"'!C71",INDIRECT("'"&amp;B42&amp;"'!C71"))</f>
        <v>Table 7: Potential costs of purchasing compliance with the LULUCF Regulation, € billions</v>
      </c>
      <c r="D42" s="82"/>
      <c r="E42" s="82"/>
      <c r="F42" s="82"/>
      <c r="G42" s="79"/>
      <c r="H42" s="71"/>
      <c r="I42" s="71"/>
      <c r="J42" s="71"/>
    </row>
    <row r="43" spans="2:10" ht="16.75" customHeight="1" x14ac:dyDescent="0.55000000000000004">
      <c r="B43" s="84"/>
      <c r="C43" s="95"/>
      <c r="D43" s="83"/>
      <c r="E43" s="83"/>
      <c r="F43" s="82"/>
      <c r="G43" s="79"/>
      <c r="H43" s="71"/>
      <c r="I43" s="71"/>
      <c r="J43" s="71"/>
    </row>
    <row r="44" spans="2:10" ht="16.75" customHeight="1" x14ac:dyDescent="0.55000000000000004">
      <c r="B44" s="84" t="s">
        <v>101</v>
      </c>
      <c r="C44" s="94" t="str">
        <f ca="1">HYPERLINK("#'"&amp;B44&amp;"'!C8",INDIRECT("'"&amp;B44&amp;"'!C8"))</f>
        <v>Table 8: Share of renewable energy , % share (unless otherwise stated)</v>
      </c>
      <c r="D44" s="82"/>
      <c r="E44" s="82"/>
      <c r="F44" s="82"/>
      <c r="G44" s="79"/>
      <c r="H44" s="71"/>
      <c r="I44" s="71"/>
      <c r="J44" s="71"/>
    </row>
    <row r="45" spans="2:10" ht="16.75" customHeight="1" x14ac:dyDescent="0.55000000000000004">
      <c r="B45" s="84" t="s">
        <v>101</v>
      </c>
      <c r="C45" s="94" t="str">
        <f ca="1">HYPERLINK("#'"&amp;B45&amp;"'!C46",INDIRECT("'"&amp;B45&amp;"'!C46"))</f>
        <v>Table 9: Price assumptions, € per tonne of CO2 equivalent</v>
      </c>
      <c r="D45" s="82"/>
      <c r="E45" s="82"/>
      <c r="F45" s="82"/>
      <c r="G45" s="79"/>
      <c r="H45" s="71"/>
      <c r="I45" s="71"/>
      <c r="J45" s="71"/>
    </row>
    <row r="46" spans="2:10" ht="16.75" customHeight="1" x14ac:dyDescent="0.55000000000000004">
      <c r="B46" s="84" t="s">
        <v>101</v>
      </c>
      <c r="C46" s="94" t="str">
        <f ca="1">HYPERLINK("#'"&amp;B46&amp;"'!C65",INDIRECT("'"&amp;B46&amp;"'!C65"))</f>
        <v>Table 10: Potential costs of purchasing compliance with the Renewable Energy Directive, € billions</v>
      </c>
      <c r="D46" s="82"/>
      <c r="E46" s="82"/>
      <c r="F46" s="82"/>
      <c r="G46" s="79"/>
      <c r="H46" s="71"/>
      <c r="I46" s="71"/>
      <c r="J46" s="71"/>
    </row>
    <row r="47" spans="2:10" ht="16.75" customHeight="1" x14ac:dyDescent="0.55000000000000004">
      <c r="B47" s="84" t="s">
        <v>33</v>
      </c>
      <c r="C47" s="94"/>
      <c r="D47" s="82"/>
      <c r="E47" s="82"/>
      <c r="F47" s="82"/>
      <c r="G47" s="79"/>
      <c r="H47" s="71"/>
      <c r="I47" s="71"/>
      <c r="J47" s="71"/>
    </row>
    <row r="48" spans="2:10" ht="16.75" customHeight="1" x14ac:dyDescent="0.55000000000000004">
      <c r="B48" s="84" t="s">
        <v>100</v>
      </c>
      <c r="C48" s="94" t="str">
        <f ca="1">HYPERLINK("#'"&amp;B48&amp;"'!C31",INDIRECT("'"&amp;B48&amp;"'!C31"))</f>
        <v>Figure 1: Annual ESR emissions, MtC02eq</v>
      </c>
      <c r="D48" s="82"/>
      <c r="E48" s="82"/>
      <c r="F48" s="82"/>
      <c r="G48" s="79"/>
      <c r="H48" s="71"/>
      <c r="I48" s="71"/>
      <c r="J48" s="71"/>
    </row>
    <row r="49" spans="2:10" ht="16.75" customHeight="1" x14ac:dyDescent="0.55000000000000004">
      <c r="B49" s="84" t="s">
        <v>100</v>
      </c>
      <c r="C49" s="94" t="str">
        <f ca="1">HYPERLINK("#'"&amp;B49&amp;"'!N31",INDIRECT("'"&amp;B49&amp;"'!N31"))</f>
        <v>Figure 2: Cumulative ESR emissions gap, MtC02eq</v>
      </c>
      <c r="D49" s="82"/>
      <c r="E49" s="82"/>
      <c r="F49" s="82"/>
      <c r="G49" s="79"/>
      <c r="H49" s="71"/>
      <c r="I49" s="71"/>
      <c r="J49" s="71"/>
    </row>
    <row r="50" spans="2:10" ht="16.75" customHeight="1" x14ac:dyDescent="0.55000000000000004">
      <c r="B50" s="84" t="s">
        <v>62</v>
      </c>
      <c r="C50" s="94" t="str">
        <f ca="1">HYPERLINK("#'"&amp;B50&amp;"'!C31",INDIRECT("'"&amp;B50&amp;"'!C31"))</f>
        <v>Figure 3: LULUCF emissions, MtC02eq</v>
      </c>
      <c r="D50" s="82"/>
      <c r="E50" s="82"/>
      <c r="F50" s="82"/>
      <c r="G50" s="79"/>
      <c r="H50" s="71"/>
      <c r="I50" s="71"/>
      <c r="J50" s="71"/>
    </row>
    <row r="51" spans="2:10" ht="16.75" customHeight="1" x14ac:dyDescent="0.55000000000000004">
      <c r="B51" s="84" t="s">
        <v>62</v>
      </c>
      <c r="C51" s="94" t="str">
        <f ca="1">HYPERLINK("#'"&amp;B51&amp;"'!N31",INDIRECT("'"&amp;B51&amp;"'!N31"))</f>
        <v>Figure 4: Cumulative LULUCF emissions gap, MtC02eq</v>
      </c>
      <c r="D51" s="82"/>
      <c r="E51" s="82"/>
      <c r="F51" s="82"/>
      <c r="G51" s="79"/>
      <c r="H51" s="71"/>
      <c r="I51" s="71"/>
      <c r="J51" s="71"/>
    </row>
    <row r="52" spans="2:10" ht="16.75" customHeight="1" x14ac:dyDescent="0.55000000000000004">
      <c r="B52" s="84" t="s">
        <v>101</v>
      </c>
      <c r="C52" s="94" t="str">
        <f ca="1">HYPERLINK("#'"&amp;B52&amp;"'!C25",INDIRECT("'"&amp;B52&amp;"'!C25"))</f>
        <v>Figure 5: Share of energy fro renewables, %</v>
      </c>
      <c r="D52" s="82"/>
      <c r="E52" s="82"/>
      <c r="F52" s="82"/>
      <c r="G52" s="79"/>
      <c r="H52" s="71"/>
      <c r="I52" s="71"/>
      <c r="J52" s="71"/>
    </row>
    <row r="53" spans="2:10" x14ac:dyDescent="0.55000000000000004">
      <c r="B53" s="84"/>
      <c r="C53" s="94"/>
      <c r="D53" s="82"/>
      <c r="E53" s="82"/>
      <c r="F53" s="82"/>
      <c r="G53" s="79"/>
      <c r="H53" s="71"/>
      <c r="I53" s="71"/>
      <c r="J53" s="71"/>
    </row>
    <row r="54" spans="2:10" x14ac:dyDescent="0.55000000000000004">
      <c r="B54" s="84"/>
      <c r="C54" s="94"/>
      <c r="D54" s="82"/>
      <c r="E54" s="82"/>
      <c r="F54" s="82"/>
      <c r="G54" s="79"/>
      <c r="H54" s="71"/>
      <c r="I54" s="71"/>
      <c r="J54" s="71"/>
    </row>
    <row r="55" spans="2:10" x14ac:dyDescent="0.55000000000000004">
      <c r="B55" s="84" t="s">
        <v>34</v>
      </c>
      <c r="C55" s="94"/>
      <c r="D55" s="78"/>
      <c r="E55" s="78"/>
      <c r="F55" s="78"/>
      <c r="G55" s="79"/>
      <c r="H55" s="71"/>
      <c r="I55" s="71"/>
      <c r="J55" s="71"/>
    </row>
    <row r="56" spans="2:10" ht="21" x14ac:dyDescent="0.55000000000000004">
      <c r="B56" s="69"/>
      <c r="C56" s="96" t="s">
        <v>116</v>
      </c>
      <c r="D56" s="72"/>
      <c r="E56" s="72"/>
      <c r="F56" s="72"/>
      <c r="G56" s="72"/>
      <c r="H56" s="72"/>
      <c r="I56" s="72"/>
      <c r="J56" s="72"/>
    </row>
    <row r="57" spans="2:10" ht="13.25" customHeight="1" x14ac:dyDescent="0.55000000000000004">
      <c r="B57" s="69"/>
      <c r="C57" s="87" t="s">
        <v>108</v>
      </c>
      <c r="D57" s="74"/>
      <c r="E57" s="74"/>
      <c r="F57" s="74"/>
      <c r="G57" s="75"/>
      <c r="H57" s="75"/>
      <c r="I57" s="75"/>
      <c r="J57" s="75"/>
    </row>
    <row r="58" spans="2:10" ht="13.25" customHeight="1" x14ac:dyDescent="0.55000000000000004">
      <c r="B58" s="69"/>
      <c r="C58" s="87" t="s">
        <v>31</v>
      </c>
      <c r="D58" s="73"/>
      <c r="E58" s="73"/>
      <c r="F58" s="70"/>
      <c r="G58" s="76"/>
      <c r="H58" s="76"/>
      <c r="I58" s="76"/>
      <c r="J58" s="76"/>
    </row>
    <row r="59" spans="2:10" ht="13.25" customHeight="1" x14ac:dyDescent="0.55000000000000004">
      <c r="B59" s="69"/>
      <c r="C59" s="88" t="s">
        <v>32</v>
      </c>
      <c r="D59" s="70"/>
      <c r="E59" s="70"/>
      <c r="F59" s="70"/>
      <c r="G59" s="71"/>
      <c r="H59" s="71"/>
      <c r="I59" s="71"/>
      <c r="J59" s="71"/>
    </row>
    <row r="60" spans="2:10" x14ac:dyDescent="0.55000000000000004">
      <c r="B60" s="69"/>
      <c r="C60" s="70"/>
      <c r="D60" s="70"/>
      <c r="E60" s="70"/>
      <c r="F60" s="70"/>
      <c r="G60" s="71"/>
      <c r="H60" s="71"/>
      <c r="I60" s="71"/>
      <c r="J60" s="71"/>
    </row>
    <row r="61" spans="2:10" x14ac:dyDescent="0.55000000000000004">
      <c r="B61" s="84" t="s">
        <v>35</v>
      </c>
      <c r="C61" s="81"/>
      <c r="D61" s="78"/>
      <c r="E61" s="78"/>
      <c r="F61" s="78"/>
      <c r="G61" s="79"/>
      <c r="H61" s="71"/>
      <c r="I61" s="71"/>
      <c r="J61" s="71"/>
    </row>
    <row r="62" spans="2:10" s="63" customFormat="1" x14ac:dyDescent="0.55000000000000004">
      <c r="B62" s="64"/>
      <c r="C62" s="65"/>
      <c r="D62" s="43"/>
      <c r="E62" s="43"/>
      <c r="F62" s="43"/>
      <c r="G62" s="66"/>
    </row>
    <row r="63" spans="2:10" s="63" customFormat="1" x14ac:dyDescent="0.55000000000000004">
      <c r="B63" s="64"/>
      <c r="C63" s="65"/>
      <c r="D63" s="43"/>
      <c r="E63" s="43"/>
      <c r="F63" s="43"/>
      <c r="G63" s="66"/>
    </row>
    <row r="64" spans="2:10" s="63" customFormat="1" x14ac:dyDescent="0.55000000000000004">
      <c r="B64" s="64"/>
      <c r="C64" s="65"/>
      <c r="D64" s="43"/>
      <c r="E64" s="43"/>
      <c r="F64" s="43"/>
      <c r="G64" s="66"/>
    </row>
    <row r="65" spans="1:57" s="63" customFormat="1" x14ac:dyDescent="0.55000000000000004">
      <c r="B65" s="64"/>
      <c r="C65" s="65"/>
      <c r="D65" s="43"/>
      <c r="E65" s="43"/>
      <c r="F65" s="43"/>
      <c r="G65" s="66"/>
    </row>
    <row r="66" spans="1:57" s="63" customFormat="1" x14ac:dyDescent="0.55000000000000004">
      <c r="B66" s="64"/>
      <c r="C66" s="65"/>
      <c r="D66" s="43"/>
      <c r="E66" s="43"/>
      <c r="F66" s="43"/>
      <c r="G66" s="66"/>
    </row>
    <row r="67" spans="1:57" s="63" customFormat="1" x14ac:dyDescent="0.55000000000000004">
      <c r="B67" s="64"/>
      <c r="C67" s="65"/>
      <c r="D67" s="43"/>
      <c r="E67" s="43"/>
      <c r="F67" s="43"/>
      <c r="G67" s="66"/>
    </row>
    <row r="68" spans="1:57" s="63" customFormat="1" x14ac:dyDescent="0.55000000000000004">
      <c r="B68" s="64"/>
      <c r="C68" s="65"/>
      <c r="D68" s="43"/>
      <c r="E68" s="43"/>
      <c r="F68" s="43"/>
      <c r="G68" s="66"/>
    </row>
    <row r="69" spans="1:57" s="63" customFormat="1" x14ac:dyDescent="0.55000000000000004">
      <c r="B69" s="64"/>
      <c r="C69" s="67"/>
      <c r="D69" s="67"/>
      <c r="E69" s="67"/>
      <c r="F69" s="67"/>
    </row>
    <row r="70" spans="1:57" s="63" customFormat="1" x14ac:dyDescent="0.55000000000000004">
      <c r="A70" s="22"/>
      <c r="B70" s="22"/>
      <c r="C70" s="24"/>
      <c r="D70" s="24"/>
      <c r="E70" s="24"/>
      <c r="F70" s="24"/>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row>
    <row r="71" spans="1:57" x14ac:dyDescent="0.55000000000000004">
      <c r="B71" s="22"/>
      <c r="C71" s="24"/>
      <c r="D71" s="24"/>
      <c r="E71" s="24"/>
      <c r="F71" s="24"/>
      <c r="G71" s="22"/>
      <c r="H71" s="22"/>
      <c r="I71" s="22"/>
      <c r="J71" s="22"/>
    </row>
    <row r="72" spans="1:57" x14ac:dyDescent="0.55000000000000004">
      <c r="B72" s="22"/>
      <c r="C72" s="24"/>
      <c r="D72" s="24"/>
      <c r="E72" s="24"/>
      <c r="F72" s="24"/>
      <c r="G72" s="22"/>
      <c r="H72" s="22"/>
      <c r="I72" s="22"/>
      <c r="J72" s="22"/>
    </row>
    <row r="73" spans="1:57" x14ac:dyDescent="0.55000000000000004">
      <c r="B73" s="22"/>
      <c r="C73" s="24"/>
      <c r="D73" s="24"/>
      <c r="E73" s="24"/>
      <c r="F73" s="24"/>
      <c r="G73" s="22"/>
      <c r="H73" s="22"/>
      <c r="I73" s="22"/>
      <c r="J73" s="22"/>
    </row>
    <row r="74" spans="1:57" x14ac:dyDescent="0.55000000000000004">
      <c r="B74" s="22"/>
      <c r="C74" s="24"/>
      <c r="D74" s="24"/>
      <c r="E74" s="24"/>
      <c r="F74" s="24"/>
      <c r="G74" s="22"/>
      <c r="H74" s="22"/>
      <c r="I74" s="22"/>
      <c r="J74" s="22"/>
    </row>
    <row r="75" spans="1:57" x14ac:dyDescent="0.55000000000000004">
      <c r="B75" s="22"/>
      <c r="C75" s="24"/>
      <c r="D75" s="24"/>
      <c r="E75" s="24"/>
      <c r="F75" s="24"/>
      <c r="G75" s="22"/>
      <c r="H75" s="22"/>
      <c r="I75" s="22"/>
      <c r="J75" s="22"/>
    </row>
    <row r="76" spans="1:57" x14ac:dyDescent="0.55000000000000004">
      <c r="B76" s="22"/>
      <c r="C76" s="24"/>
      <c r="D76" s="24"/>
      <c r="E76" s="24"/>
      <c r="F76" s="24"/>
      <c r="G76" s="22"/>
      <c r="H76" s="22"/>
      <c r="I76" s="22"/>
      <c r="J76" s="22"/>
    </row>
    <row r="77" spans="1:57" x14ac:dyDescent="0.55000000000000004">
      <c r="B77" s="22"/>
      <c r="C77" s="24"/>
      <c r="D77" s="24"/>
      <c r="E77" s="24"/>
      <c r="F77" s="24"/>
      <c r="G77" s="22"/>
      <c r="H77" s="22"/>
      <c r="I77" s="22"/>
      <c r="J77" s="22"/>
    </row>
    <row r="78" spans="1:57" x14ac:dyDescent="0.55000000000000004">
      <c r="B78" s="22"/>
      <c r="C78" s="24"/>
      <c r="D78" s="24"/>
      <c r="E78" s="24"/>
      <c r="F78" s="24"/>
      <c r="G78" s="22"/>
      <c r="H78" s="22"/>
      <c r="I78" s="22"/>
      <c r="J78" s="22"/>
    </row>
    <row r="79" spans="1:57" x14ac:dyDescent="0.55000000000000004">
      <c r="B79" s="22"/>
      <c r="C79" s="24"/>
      <c r="D79" s="24"/>
      <c r="E79" s="24"/>
      <c r="F79" s="24"/>
      <c r="G79" s="22"/>
      <c r="H79" s="22"/>
      <c r="I79" s="22"/>
      <c r="J79" s="22"/>
    </row>
    <row r="80" spans="1:57" x14ac:dyDescent="0.55000000000000004">
      <c r="B80" s="22"/>
      <c r="C80" s="24"/>
      <c r="D80" s="24"/>
      <c r="E80" s="24"/>
      <c r="F80" s="24"/>
      <c r="G80" s="22"/>
      <c r="H80" s="22"/>
      <c r="I80" s="22"/>
      <c r="J80" s="22"/>
    </row>
    <row r="81" spans="2:10" x14ac:dyDescent="0.55000000000000004">
      <c r="B81" s="22"/>
      <c r="C81" s="24"/>
      <c r="D81" s="24"/>
      <c r="E81" s="24"/>
      <c r="F81" s="24"/>
      <c r="G81" s="22"/>
      <c r="H81" s="22"/>
      <c r="I81" s="22"/>
      <c r="J81" s="22"/>
    </row>
    <row r="82" spans="2:10" x14ac:dyDescent="0.55000000000000004">
      <c r="B82" s="22"/>
      <c r="C82" s="24"/>
      <c r="D82" s="24"/>
      <c r="E82" s="24"/>
      <c r="F82" s="24"/>
      <c r="G82" s="22"/>
      <c r="H82" s="22"/>
      <c r="I82" s="22"/>
      <c r="J82" s="22"/>
    </row>
    <row r="83" spans="2:10" x14ac:dyDescent="0.55000000000000004">
      <c r="B83" s="22"/>
      <c r="C83" s="24"/>
      <c r="D83" s="24"/>
      <c r="E83" s="24"/>
      <c r="F83" s="24"/>
      <c r="G83" s="22"/>
      <c r="H83" s="22"/>
      <c r="I83" s="22"/>
      <c r="J83" s="22"/>
    </row>
    <row r="84" spans="2:10" x14ac:dyDescent="0.55000000000000004">
      <c r="B84" s="22"/>
      <c r="C84" s="24"/>
      <c r="D84" s="24"/>
      <c r="E84" s="24"/>
      <c r="F84" s="24"/>
      <c r="G84" s="22"/>
      <c r="H84" s="22"/>
      <c r="I84" s="22"/>
      <c r="J84" s="22"/>
    </row>
    <row r="85" spans="2:10" x14ac:dyDescent="0.55000000000000004">
      <c r="B85" s="22"/>
      <c r="C85" s="24"/>
      <c r="D85" s="24"/>
      <c r="E85" s="24"/>
      <c r="F85" s="24"/>
      <c r="G85" s="22"/>
      <c r="H85" s="22"/>
      <c r="I85" s="22"/>
      <c r="J85" s="22"/>
    </row>
    <row r="86" spans="2:10" x14ac:dyDescent="0.55000000000000004">
      <c r="B86" s="22"/>
      <c r="C86" s="24"/>
      <c r="D86" s="24"/>
      <c r="E86" s="24"/>
      <c r="F86" s="24"/>
      <c r="G86" s="22"/>
      <c r="H86" s="22"/>
      <c r="I86" s="22"/>
      <c r="J86" s="22"/>
    </row>
    <row r="87" spans="2:10" x14ac:dyDescent="0.55000000000000004">
      <c r="B87" s="22"/>
      <c r="C87" s="24"/>
      <c r="D87" s="24"/>
      <c r="E87" s="24"/>
      <c r="F87" s="24"/>
      <c r="G87" s="22"/>
      <c r="H87" s="22"/>
      <c r="I87" s="22"/>
      <c r="J87" s="22"/>
    </row>
    <row r="88" spans="2:10" x14ac:dyDescent="0.55000000000000004">
      <c r="B88" s="22"/>
      <c r="C88" s="24"/>
      <c r="D88" s="24"/>
      <c r="E88" s="24"/>
      <c r="F88" s="24"/>
      <c r="G88" s="22"/>
      <c r="H88" s="22"/>
      <c r="I88" s="22"/>
      <c r="J88" s="22"/>
    </row>
    <row r="89" spans="2:10" x14ac:dyDescent="0.55000000000000004">
      <c r="B89" s="22"/>
      <c r="C89" s="24"/>
      <c r="D89" s="24"/>
      <c r="E89" s="24"/>
      <c r="F89" s="24"/>
      <c r="G89" s="22"/>
      <c r="H89" s="22"/>
      <c r="I89" s="22"/>
      <c r="J89" s="22"/>
    </row>
    <row r="90" spans="2:10" x14ac:dyDescent="0.55000000000000004">
      <c r="B90" s="22"/>
      <c r="C90" s="24"/>
      <c r="D90" s="24"/>
      <c r="E90" s="24"/>
      <c r="F90" s="24"/>
      <c r="G90" s="22"/>
      <c r="H90" s="22"/>
      <c r="I90" s="22"/>
      <c r="J90" s="22"/>
    </row>
    <row r="91" spans="2:10" x14ac:dyDescent="0.55000000000000004">
      <c r="B91" s="22"/>
      <c r="C91" s="24"/>
      <c r="D91" s="24"/>
      <c r="E91" s="24"/>
      <c r="F91" s="24"/>
      <c r="G91" s="22"/>
      <c r="H91" s="22"/>
      <c r="I91" s="22"/>
      <c r="J91" s="22"/>
    </row>
    <row r="92" spans="2:10" x14ac:dyDescent="0.55000000000000004">
      <c r="B92" s="22"/>
      <c r="C92" s="24"/>
      <c r="D92" s="24"/>
      <c r="E92" s="24"/>
      <c r="F92" s="24"/>
      <c r="G92" s="22"/>
      <c r="H92" s="22"/>
      <c r="I92" s="22"/>
      <c r="J92" s="22"/>
    </row>
    <row r="93" spans="2:10" x14ac:dyDescent="0.55000000000000004">
      <c r="B93" s="22"/>
      <c r="C93" s="24"/>
      <c r="D93" s="24"/>
      <c r="E93" s="24"/>
      <c r="F93" s="24"/>
      <c r="G93" s="22"/>
      <c r="H93" s="22"/>
      <c r="I93" s="22"/>
      <c r="J93" s="22"/>
    </row>
    <row r="94" spans="2:10" x14ac:dyDescent="0.55000000000000004">
      <c r="B94" s="22"/>
      <c r="C94" s="24"/>
      <c r="D94" s="24"/>
      <c r="E94" s="24"/>
      <c r="F94" s="24"/>
      <c r="G94" s="22"/>
      <c r="H94" s="22"/>
      <c r="I94" s="22"/>
      <c r="J94" s="22"/>
    </row>
    <row r="95" spans="2:10" x14ac:dyDescent="0.55000000000000004">
      <c r="B95" s="22"/>
      <c r="C95" s="24"/>
      <c r="D95" s="24"/>
      <c r="E95" s="24"/>
      <c r="F95" s="24"/>
      <c r="G95" s="22"/>
      <c r="H95" s="22"/>
      <c r="I95" s="22"/>
      <c r="J95" s="22"/>
    </row>
    <row r="96" spans="2:10" x14ac:dyDescent="0.55000000000000004">
      <c r="B96" s="22"/>
      <c r="C96" s="24"/>
      <c r="D96" s="24"/>
      <c r="E96" s="24"/>
      <c r="F96" s="24"/>
      <c r="G96" s="22"/>
      <c r="H96" s="22"/>
      <c r="I96" s="22"/>
      <c r="J96" s="22"/>
    </row>
    <row r="97" spans="2:10" x14ac:dyDescent="0.55000000000000004">
      <c r="B97" s="22"/>
      <c r="C97" s="24"/>
      <c r="D97" s="24"/>
      <c r="E97" s="24"/>
      <c r="F97" s="24"/>
      <c r="G97" s="22"/>
      <c r="H97" s="22"/>
      <c r="I97" s="22"/>
      <c r="J97" s="22"/>
    </row>
    <row r="98" spans="2:10" x14ac:dyDescent="0.55000000000000004">
      <c r="B98" s="22"/>
      <c r="C98" s="24"/>
      <c r="D98" s="24"/>
      <c r="E98" s="24"/>
      <c r="F98" s="24"/>
      <c r="G98" s="22"/>
      <c r="H98" s="22"/>
      <c r="I98" s="22"/>
      <c r="J98" s="22"/>
    </row>
    <row r="99" spans="2:10" x14ac:dyDescent="0.55000000000000004">
      <c r="B99" s="22"/>
      <c r="C99" s="24"/>
      <c r="D99" s="24"/>
      <c r="E99" s="24"/>
      <c r="F99" s="24"/>
      <c r="G99" s="22"/>
      <c r="H99" s="22"/>
      <c r="I99" s="22"/>
      <c r="J99" s="22"/>
    </row>
    <row r="100" spans="2:10" x14ac:dyDescent="0.55000000000000004">
      <c r="B100" s="22"/>
      <c r="C100" s="24"/>
      <c r="D100" s="24"/>
      <c r="E100" s="24"/>
      <c r="F100" s="24"/>
      <c r="G100" s="22"/>
      <c r="H100" s="22"/>
      <c r="I100" s="22"/>
      <c r="J100" s="22"/>
    </row>
    <row r="101" spans="2:10" x14ac:dyDescent="0.55000000000000004">
      <c r="B101" s="22"/>
      <c r="C101" s="24"/>
      <c r="D101" s="24"/>
      <c r="E101" s="24"/>
      <c r="F101" s="24"/>
      <c r="G101" s="22"/>
      <c r="H101" s="22"/>
      <c r="I101" s="22"/>
      <c r="J101" s="22"/>
    </row>
    <row r="102" spans="2:10" x14ac:dyDescent="0.55000000000000004">
      <c r="B102" s="22"/>
      <c r="C102" s="24"/>
      <c r="D102" s="24"/>
      <c r="E102" s="24"/>
      <c r="F102" s="24"/>
      <c r="G102" s="22"/>
      <c r="H102" s="22"/>
      <c r="I102" s="22"/>
      <c r="J102" s="22"/>
    </row>
    <row r="103" spans="2:10" x14ac:dyDescent="0.55000000000000004">
      <c r="B103" s="22"/>
      <c r="C103" s="24"/>
      <c r="D103" s="24"/>
      <c r="E103" s="24"/>
      <c r="F103" s="24"/>
      <c r="G103" s="22"/>
      <c r="H103" s="22"/>
      <c r="I103" s="22"/>
      <c r="J103" s="22"/>
    </row>
    <row r="104" spans="2:10" x14ac:dyDescent="0.55000000000000004">
      <c r="B104" s="22"/>
      <c r="C104" s="24"/>
      <c r="D104" s="24"/>
      <c r="E104" s="24"/>
      <c r="F104" s="24"/>
      <c r="G104" s="22"/>
      <c r="H104" s="22"/>
      <c r="I104" s="22"/>
      <c r="J104" s="22"/>
    </row>
    <row r="105" spans="2:10" x14ac:dyDescent="0.55000000000000004">
      <c r="B105" s="22"/>
      <c r="C105" s="24"/>
      <c r="D105" s="24"/>
      <c r="E105" s="24"/>
      <c r="F105" s="24"/>
      <c r="G105" s="22"/>
      <c r="H105" s="22"/>
      <c r="I105" s="22"/>
      <c r="J105" s="22"/>
    </row>
    <row r="106" spans="2:10" x14ac:dyDescent="0.55000000000000004">
      <c r="B106" s="22"/>
      <c r="C106" s="24"/>
      <c r="D106" s="24"/>
      <c r="E106" s="24"/>
      <c r="F106" s="24"/>
      <c r="G106" s="22"/>
      <c r="H106" s="22"/>
      <c r="I106" s="22"/>
      <c r="J106" s="22"/>
    </row>
    <row r="107" spans="2:10" x14ac:dyDescent="0.55000000000000004">
      <c r="B107" s="22"/>
      <c r="C107" s="24"/>
      <c r="D107" s="24"/>
      <c r="E107" s="24"/>
      <c r="F107" s="24"/>
      <c r="G107" s="22"/>
      <c r="H107" s="22"/>
      <c r="I107" s="22"/>
      <c r="J107" s="22"/>
    </row>
    <row r="108" spans="2:10" x14ac:dyDescent="0.55000000000000004">
      <c r="B108" s="22"/>
      <c r="C108" s="24"/>
      <c r="D108" s="24"/>
      <c r="E108" s="24"/>
      <c r="F108" s="24"/>
      <c r="G108" s="22"/>
      <c r="H108" s="22"/>
      <c r="I108" s="22"/>
      <c r="J108" s="22"/>
    </row>
    <row r="109" spans="2:10" x14ac:dyDescent="0.55000000000000004">
      <c r="B109" s="22"/>
      <c r="C109" s="24"/>
      <c r="D109" s="24"/>
      <c r="E109" s="24"/>
      <c r="F109" s="24"/>
      <c r="G109" s="22"/>
      <c r="H109" s="22"/>
      <c r="I109" s="22"/>
      <c r="J109" s="22"/>
    </row>
    <row r="110" spans="2:10" x14ac:dyDescent="0.55000000000000004">
      <c r="B110" s="22"/>
      <c r="C110" s="24"/>
      <c r="D110" s="24"/>
      <c r="E110" s="24"/>
      <c r="F110" s="24"/>
      <c r="G110" s="22"/>
      <c r="H110" s="22"/>
      <c r="I110" s="22"/>
      <c r="J110" s="22"/>
    </row>
    <row r="111" spans="2:10" x14ac:dyDescent="0.55000000000000004">
      <c r="B111" s="22"/>
      <c r="C111" s="24"/>
      <c r="D111" s="24"/>
      <c r="E111" s="24"/>
      <c r="F111" s="24"/>
      <c r="G111" s="22"/>
      <c r="H111" s="22"/>
      <c r="I111" s="22"/>
      <c r="J111" s="22"/>
    </row>
    <row r="112" spans="2:10" x14ac:dyDescent="0.55000000000000004">
      <c r="B112" s="22"/>
      <c r="C112" s="24"/>
      <c r="D112" s="24"/>
      <c r="E112" s="24"/>
      <c r="F112" s="24"/>
      <c r="G112" s="22"/>
      <c r="H112" s="22"/>
      <c r="I112" s="22"/>
      <c r="J112" s="22"/>
    </row>
    <row r="113" spans="2:10" x14ac:dyDescent="0.55000000000000004">
      <c r="B113" s="22"/>
      <c r="C113" s="24"/>
      <c r="D113" s="24"/>
      <c r="E113" s="24"/>
      <c r="F113" s="24"/>
      <c r="G113" s="22"/>
      <c r="H113" s="22"/>
      <c r="I113" s="22"/>
      <c r="J113" s="22"/>
    </row>
    <row r="114" spans="2:10" x14ac:dyDescent="0.55000000000000004">
      <c r="B114" s="22"/>
      <c r="C114" s="24"/>
      <c r="D114" s="24"/>
      <c r="E114" s="24"/>
      <c r="F114" s="24"/>
      <c r="G114" s="22"/>
      <c r="H114" s="22"/>
      <c r="I114" s="22"/>
      <c r="J114" s="22"/>
    </row>
    <row r="115" spans="2:10" x14ac:dyDescent="0.55000000000000004">
      <c r="B115" s="22"/>
      <c r="C115" s="24"/>
      <c r="D115" s="24"/>
      <c r="E115" s="24"/>
      <c r="F115" s="24"/>
      <c r="G115" s="22"/>
      <c r="H115" s="22"/>
      <c r="I115" s="22"/>
      <c r="J115" s="22"/>
    </row>
    <row r="116" spans="2:10" x14ac:dyDescent="0.55000000000000004">
      <c r="B116" s="22"/>
      <c r="C116" s="24"/>
      <c r="D116" s="24"/>
      <c r="E116" s="24"/>
      <c r="F116" s="24"/>
      <c r="G116" s="22"/>
      <c r="H116" s="22"/>
      <c r="I116" s="22"/>
      <c r="J116" s="22"/>
    </row>
    <row r="117" spans="2:10" x14ac:dyDescent="0.55000000000000004">
      <c r="B117" s="22"/>
      <c r="C117" s="24"/>
      <c r="D117" s="24"/>
      <c r="E117" s="24"/>
      <c r="F117" s="24"/>
      <c r="G117" s="22"/>
      <c r="H117" s="22"/>
      <c r="I117" s="22"/>
      <c r="J117" s="22"/>
    </row>
    <row r="118" spans="2:10" x14ac:dyDescent="0.55000000000000004">
      <c r="B118" s="22"/>
      <c r="C118" s="24"/>
      <c r="D118" s="24"/>
      <c r="E118" s="24"/>
      <c r="F118" s="24"/>
      <c r="G118" s="22"/>
      <c r="H118" s="22"/>
      <c r="I118" s="22"/>
      <c r="J118" s="22"/>
    </row>
    <row r="119" spans="2:10" x14ac:dyDescent="0.55000000000000004">
      <c r="B119" s="22"/>
      <c r="C119" s="24"/>
      <c r="D119" s="24"/>
      <c r="E119" s="24"/>
      <c r="F119" s="24"/>
      <c r="G119" s="22"/>
      <c r="H119" s="22"/>
      <c r="I119" s="22"/>
      <c r="J119" s="22"/>
    </row>
    <row r="120" spans="2:10" x14ac:dyDescent="0.55000000000000004">
      <c r="B120" s="22"/>
      <c r="C120" s="24"/>
      <c r="D120" s="24"/>
      <c r="E120" s="24"/>
      <c r="F120" s="24"/>
      <c r="G120" s="22"/>
      <c r="H120" s="22"/>
      <c r="I120" s="22"/>
      <c r="J120" s="22"/>
    </row>
    <row r="121" spans="2:10" x14ac:dyDescent="0.55000000000000004">
      <c r="B121" s="22"/>
      <c r="C121" s="24"/>
      <c r="D121" s="24"/>
      <c r="E121" s="24"/>
      <c r="F121" s="24"/>
      <c r="G121" s="22"/>
      <c r="H121" s="22"/>
      <c r="I121" s="22"/>
      <c r="J121" s="22"/>
    </row>
    <row r="122" spans="2:10" x14ac:dyDescent="0.55000000000000004">
      <c r="B122" s="22"/>
      <c r="C122" s="24"/>
      <c r="D122" s="24"/>
      <c r="E122" s="24"/>
      <c r="F122" s="24"/>
      <c r="G122" s="22"/>
      <c r="H122" s="22"/>
      <c r="I122" s="22"/>
      <c r="J122" s="22"/>
    </row>
    <row r="123" spans="2:10" x14ac:dyDescent="0.55000000000000004">
      <c r="B123" s="22"/>
      <c r="C123" s="24"/>
      <c r="D123" s="24"/>
      <c r="E123" s="24"/>
      <c r="F123" s="24"/>
      <c r="G123" s="22"/>
      <c r="H123" s="22"/>
      <c r="I123" s="22"/>
      <c r="J123" s="22"/>
    </row>
    <row r="124" spans="2:10" x14ac:dyDescent="0.55000000000000004">
      <c r="B124" s="22"/>
      <c r="C124" s="24"/>
      <c r="D124" s="24"/>
      <c r="E124" s="24"/>
      <c r="F124" s="24"/>
      <c r="G124" s="22"/>
      <c r="H124" s="22"/>
      <c r="I124" s="22"/>
      <c r="J124" s="22"/>
    </row>
    <row r="125" spans="2:10" x14ac:dyDescent="0.55000000000000004">
      <c r="B125" s="22"/>
      <c r="C125" s="24"/>
      <c r="D125" s="24"/>
      <c r="E125" s="24"/>
      <c r="F125" s="24"/>
      <c r="G125" s="22"/>
      <c r="H125" s="22"/>
      <c r="I125" s="22"/>
      <c r="J125" s="22"/>
    </row>
    <row r="126" spans="2:10" x14ac:dyDescent="0.55000000000000004">
      <c r="B126" s="22"/>
      <c r="C126" s="24"/>
      <c r="D126" s="24"/>
      <c r="E126" s="24"/>
      <c r="F126" s="24"/>
      <c r="G126" s="22"/>
      <c r="H126" s="22"/>
      <c r="I126" s="22"/>
      <c r="J126" s="22"/>
    </row>
    <row r="127" spans="2:10" x14ac:dyDescent="0.55000000000000004">
      <c r="B127" s="22"/>
      <c r="C127" s="24"/>
      <c r="D127" s="24"/>
      <c r="E127" s="24"/>
      <c r="F127" s="24"/>
      <c r="G127" s="22"/>
      <c r="H127" s="22"/>
      <c r="I127" s="22"/>
      <c r="J127" s="22"/>
    </row>
    <row r="128" spans="2:10" x14ac:dyDescent="0.55000000000000004">
      <c r="B128" s="22"/>
      <c r="C128" s="24"/>
      <c r="D128" s="24"/>
      <c r="E128" s="24"/>
      <c r="F128" s="24"/>
      <c r="G128" s="22"/>
      <c r="H128" s="22"/>
      <c r="I128" s="22"/>
      <c r="J128" s="22"/>
    </row>
    <row r="129" spans="2:10" x14ac:dyDescent="0.55000000000000004">
      <c r="B129" s="22"/>
      <c r="C129" s="24"/>
      <c r="D129" s="24"/>
      <c r="E129" s="24"/>
      <c r="F129" s="24"/>
      <c r="G129" s="22"/>
      <c r="H129" s="22"/>
      <c r="I129" s="22"/>
      <c r="J129" s="22"/>
    </row>
    <row r="130" spans="2:10" x14ac:dyDescent="0.55000000000000004">
      <c r="B130" s="22"/>
      <c r="C130" s="24"/>
      <c r="D130" s="24"/>
      <c r="E130" s="24"/>
      <c r="F130" s="24"/>
      <c r="G130" s="22"/>
      <c r="H130" s="22"/>
      <c r="I130" s="22"/>
      <c r="J130" s="22"/>
    </row>
    <row r="131" spans="2:10" x14ac:dyDescent="0.55000000000000004">
      <c r="B131" s="22"/>
      <c r="C131" s="24"/>
      <c r="D131" s="24"/>
      <c r="E131" s="24"/>
      <c r="F131" s="24"/>
      <c r="G131" s="22"/>
      <c r="H131" s="22"/>
      <c r="I131" s="22"/>
      <c r="J131" s="22"/>
    </row>
    <row r="132" spans="2:10" x14ac:dyDescent="0.55000000000000004">
      <c r="B132" s="22"/>
      <c r="C132" s="24"/>
      <c r="D132" s="24"/>
      <c r="E132" s="24"/>
      <c r="F132" s="24"/>
      <c r="G132" s="22"/>
      <c r="H132" s="22"/>
      <c r="I132" s="22"/>
      <c r="J132" s="22"/>
    </row>
    <row r="133" spans="2:10" x14ac:dyDescent="0.55000000000000004">
      <c r="B133" s="22"/>
      <c r="C133" s="24"/>
      <c r="D133" s="24"/>
      <c r="E133" s="24"/>
      <c r="F133" s="24"/>
      <c r="G133" s="22"/>
      <c r="H133" s="22"/>
      <c r="I133" s="22"/>
      <c r="J133" s="22"/>
    </row>
    <row r="134" spans="2:10" x14ac:dyDescent="0.55000000000000004">
      <c r="B134" s="22"/>
      <c r="C134" s="24"/>
      <c r="D134" s="24"/>
      <c r="E134" s="24"/>
      <c r="F134" s="24"/>
      <c r="G134" s="22"/>
      <c r="H134" s="22"/>
      <c r="I134" s="22"/>
      <c r="J134" s="22"/>
    </row>
    <row r="135" spans="2:10" x14ac:dyDescent="0.55000000000000004">
      <c r="B135" s="22"/>
      <c r="C135" s="24"/>
      <c r="D135" s="24"/>
      <c r="E135" s="24"/>
      <c r="F135" s="24"/>
      <c r="G135" s="22"/>
      <c r="H135" s="22"/>
      <c r="I135" s="22"/>
      <c r="J135" s="22"/>
    </row>
    <row r="136" spans="2:10" x14ac:dyDescent="0.55000000000000004">
      <c r="B136" s="22"/>
      <c r="C136" s="24"/>
      <c r="D136" s="24"/>
      <c r="E136" s="24"/>
      <c r="F136" s="24"/>
      <c r="G136" s="22"/>
      <c r="H136" s="22"/>
      <c r="I136" s="22"/>
      <c r="J136" s="22"/>
    </row>
    <row r="137" spans="2:10" x14ac:dyDescent="0.55000000000000004">
      <c r="B137" s="22"/>
      <c r="C137" s="24"/>
      <c r="D137" s="24"/>
      <c r="E137" s="24"/>
      <c r="F137" s="24"/>
      <c r="G137" s="22"/>
      <c r="H137" s="22"/>
      <c r="I137" s="22"/>
      <c r="J137" s="22"/>
    </row>
    <row r="138" spans="2:10" x14ac:dyDescent="0.55000000000000004">
      <c r="B138" s="22"/>
      <c r="C138" s="24"/>
      <c r="D138" s="24"/>
      <c r="E138" s="24"/>
      <c r="F138" s="24"/>
      <c r="G138" s="22"/>
      <c r="H138" s="22"/>
      <c r="I138" s="22"/>
      <c r="J138" s="22"/>
    </row>
    <row r="139" spans="2:10" x14ac:dyDescent="0.55000000000000004">
      <c r="B139" s="22"/>
      <c r="C139" s="24"/>
      <c r="D139" s="24"/>
      <c r="E139" s="24"/>
      <c r="F139" s="24"/>
      <c r="G139" s="22"/>
      <c r="H139" s="22"/>
      <c r="I139" s="22"/>
      <c r="J139" s="22"/>
    </row>
    <row r="140" spans="2:10" x14ac:dyDescent="0.55000000000000004">
      <c r="B140" s="22"/>
      <c r="C140" s="24"/>
      <c r="D140" s="24"/>
      <c r="E140" s="24"/>
      <c r="F140" s="24"/>
      <c r="G140" s="22"/>
      <c r="H140" s="22"/>
      <c r="I140" s="22"/>
      <c r="J140" s="22"/>
    </row>
    <row r="141" spans="2:10" x14ac:dyDescent="0.55000000000000004">
      <c r="B141" s="22"/>
      <c r="C141" s="24"/>
      <c r="D141" s="24"/>
      <c r="E141" s="24"/>
      <c r="F141" s="24"/>
      <c r="G141" s="22"/>
      <c r="H141" s="22"/>
      <c r="I141" s="22"/>
      <c r="J141" s="22"/>
    </row>
    <row r="142" spans="2:10" x14ac:dyDescent="0.55000000000000004">
      <c r="B142" s="22"/>
      <c r="C142" s="24"/>
      <c r="D142" s="24"/>
      <c r="E142" s="24"/>
      <c r="F142" s="24"/>
      <c r="G142" s="22"/>
      <c r="H142" s="22"/>
      <c r="I142" s="22"/>
      <c r="J142" s="22"/>
    </row>
    <row r="143" spans="2:10" x14ac:dyDescent="0.55000000000000004">
      <c r="B143" s="22"/>
      <c r="C143" s="24"/>
      <c r="D143" s="24"/>
      <c r="E143" s="24"/>
      <c r="F143" s="24"/>
      <c r="G143" s="22"/>
      <c r="H143" s="22"/>
      <c r="I143" s="22"/>
      <c r="J143" s="22"/>
    </row>
    <row r="144" spans="2:10" x14ac:dyDescent="0.55000000000000004">
      <c r="B144" s="22"/>
      <c r="C144" s="24"/>
      <c r="D144" s="24"/>
      <c r="E144" s="24"/>
      <c r="F144" s="24"/>
      <c r="G144" s="22"/>
      <c r="H144" s="22"/>
      <c r="I144" s="22"/>
      <c r="J144" s="22"/>
    </row>
    <row r="145" spans="2:10" x14ac:dyDescent="0.55000000000000004">
      <c r="B145" s="22"/>
      <c r="C145" s="24"/>
      <c r="D145" s="24"/>
      <c r="E145" s="24"/>
      <c r="F145" s="24"/>
      <c r="G145" s="22"/>
      <c r="H145" s="22"/>
      <c r="I145" s="22"/>
      <c r="J145" s="22"/>
    </row>
    <row r="146" spans="2:10" x14ac:dyDescent="0.55000000000000004">
      <c r="B146" s="22"/>
      <c r="C146" s="24"/>
      <c r="D146" s="24"/>
      <c r="E146" s="24"/>
      <c r="F146" s="24"/>
      <c r="G146" s="22"/>
      <c r="H146" s="22"/>
      <c r="I146" s="22"/>
      <c r="J146" s="22"/>
    </row>
    <row r="147" spans="2:10" x14ac:dyDescent="0.55000000000000004">
      <c r="B147" s="22"/>
      <c r="C147" s="24"/>
      <c r="D147" s="24"/>
      <c r="E147" s="24"/>
      <c r="F147" s="24"/>
      <c r="G147" s="22"/>
      <c r="H147" s="22"/>
      <c r="I147" s="22"/>
      <c r="J147" s="22"/>
    </row>
    <row r="148" spans="2:10" x14ac:dyDescent="0.55000000000000004">
      <c r="B148" s="22"/>
      <c r="C148" s="24"/>
      <c r="D148" s="24"/>
      <c r="E148" s="24"/>
      <c r="F148" s="24"/>
      <c r="G148" s="22"/>
      <c r="H148" s="22"/>
      <c r="I148" s="22"/>
      <c r="J148" s="22"/>
    </row>
    <row r="149" spans="2:10" x14ac:dyDescent="0.55000000000000004">
      <c r="B149" s="22"/>
      <c r="C149" s="24"/>
      <c r="D149" s="24"/>
      <c r="E149" s="24"/>
      <c r="F149" s="24"/>
      <c r="G149" s="22"/>
      <c r="H149" s="22"/>
      <c r="I149" s="22"/>
      <c r="J149" s="22"/>
    </row>
    <row r="150" spans="2:10" x14ac:dyDescent="0.55000000000000004">
      <c r="B150" s="22"/>
      <c r="C150" s="24"/>
      <c r="D150" s="24"/>
      <c r="E150" s="24"/>
      <c r="F150" s="24"/>
      <c r="G150" s="22"/>
      <c r="H150" s="22"/>
      <c r="I150" s="22"/>
      <c r="J150" s="22"/>
    </row>
    <row r="151" spans="2:10" x14ac:dyDescent="0.55000000000000004">
      <c r="B151" s="22"/>
      <c r="C151" s="24"/>
      <c r="D151" s="24"/>
      <c r="E151" s="24"/>
      <c r="F151" s="24"/>
      <c r="G151" s="22"/>
      <c r="H151" s="22"/>
      <c r="I151" s="22"/>
      <c r="J151" s="22"/>
    </row>
    <row r="152" spans="2:10" x14ac:dyDescent="0.55000000000000004">
      <c r="B152" s="22"/>
      <c r="C152" s="24"/>
      <c r="D152" s="24"/>
      <c r="E152" s="24"/>
      <c r="F152" s="24"/>
      <c r="G152" s="22"/>
      <c r="H152" s="22"/>
      <c r="I152" s="22"/>
      <c r="J152" s="22"/>
    </row>
    <row r="153" spans="2:10" x14ac:dyDescent="0.55000000000000004">
      <c r="B153" s="22"/>
      <c r="C153" s="24"/>
      <c r="D153" s="24"/>
      <c r="E153" s="24"/>
      <c r="F153" s="24"/>
      <c r="G153" s="22"/>
      <c r="H153" s="22"/>
      <c r="I153" s="22"/>
      <c r="J153" s="22"/>
    </row>
    <row r="154" spans="2:10" x14ac:dyDescent="0.55000000000000004">
      <c r="B154" s="22"/>
      <c r="C154" s="24"/>
      <c r="D154" s="24"/>
      <c r="E154" s="24"/>
      <c r="F154" s="24"/>
      <c r="G154" s="22"/>
      <c r="H154" s="22"/>
      <c r="I154" s="22"/>
      <c r="J154" s="22"/>
    </row>
    <row r="155" spans="2:10" x14ac:dyDescent="0.55000000000000004">
      <c r="B155" s="22"/>
      <c r="C155" s="24"/>
      <c r="D155" s="24"/>
      <c r="E155" s="24"/>
      <c r="F155" s="24"/>
      <c r="G155" s="22"/>
      <c r="H155" s="22"/>
      <c r="I155" s="22"/>
      <c r="J155" s="22"/>
    </row>
    <row r="156" spans="2:10" x14ac:dyDescent="0.55000000000000004">
      <c r="B156" s="22"/>
      <c r="C156" s="24"/>
      <c r="D156" s="24"/>
      <c r="E156" s="24"/>
      <c r="F156" s="24"/>
      <c r="G156" s="22"/>
      <c r="H156" s="22"/>
      <c r="I156" s="22"/>
      <c r="J156" s="22"/>
    </row>
    <row r="157" spans="2:10" x14ac:dyDescent="0.55000000000000004">
      <c r="B157" s="22"/>
      <c r="C157" s="24"/>
      <c r="D157" s="24"/>
      <c r="E157" s="24"/>
      <c r="F157" s="24"/>
      <c r="G157" s="22"/>
      <c r="H157" s="22"/>
      <c r="I157" s="22"/>
      <c r="J157" s="22"/>
    </row>
    <row r="158" spans="2:10" x14ac:dyDescent="0.55000000000000004">
      <c r="B158" s="22"/>
      <c r="C158" s="24"/>
      <c r="D158" s="24"/>
      <c r="E158" s="24"/>
      <c r="F158" s="24"/>
      <c r="G158" s="22"/>
      <c r="H158" s="22"/>
      <c r="I158" s="22"/>
      <c r="J158" s="22"/>
    </row>
    <row r="159" spans="2:10" x14ac:dyDescent="0.55000000000000004">
      <c r="B159" s="22"/>
      <c r="C159" s="24"/>
      <c r="D159" s="24"/>
      <c r="E159" s="24"/>
      <c r="F159" s="24"/>
      <c r="G159" s="22"/>
      <c r="H159" s="22"/>
      <c r="I159" s="22"/>
      <c r="J159" s="22"/>
    </row>
    <row r="160" spans="2:10" x14ac:dyDescent="0.55000000000000004">
      <c r="B160" s="22"/>
      <c r="C160" s="24"/>
      <c r="D160" s="24"/>
      <c r="E160" s="24"/>
      <c r="F160" s="24"/>
      <c r="G160" s="22"/>
      <c r="H160" s="22"/>
      <c r="I160" s="22"/>
      <c r="J160" s="22"/>
    </row>
    <row r="161" spans="2:10" x14ac:dyDescent="0.55000000000000004">
      <c r="B161" s="22"/>
      <c r="C161" s="24"/>
      <c r="D161" s="24"/>
      <c r="E161" s="24"/>
      <c r="F161" s="24"/>
      <c r="G161" s="22"/>
      <c r="H161" s="22"/>
      <c r="I161" s="22"/>
      <c r="J161" s="22"/>
    </row>
    <row r="162" spans="2:10" x14ac:dyDescent="0.55000000000000004">
      <c r="B162" s="22"/>
      <c r="C162" s="24"/>
      <c r="D162" s="24"/>
      <c r="E162" s="24"/>
      <c r="F162" s="24"/>
      <c r="G162" s="22"/>
      <c r="H162" s="22"/>
      <c r="I162" s="22"/>
      <c r="J162" s="22"/>
    </row>
    <row r="163" spans="2:10" x14ac:dyDescent="0.55000000000000004">
      <c r="B163" s="22"/>
      <c r="C163" s="24"/>
      <c r="D163" s="24"/>
      <c r="E163" s="24"/>
      <c r="F163" s="24"/>
      <c r="G163" s="22"/>
      <c r="H163" s="22"/>
      <c r="I163" s="22"/>
      <c r="J163" s="22"/>
    </row>
    <row r="164" spans="2:10" x14ac:dyDescent="0.55000000000000004">
      <c r="B164" s="22"/>
      <c r="C164" s="24"/>
      <c r="D164" s="24"/>
      <c r="E164" s="24"/>
      <c r="F164" s="24"/>
      <c r="G164" s="22"/>
      <c r="H164" s="22"/>
      <c r="I164" s="22"/>
      <c r="J164" s="22"/>
    </row>
    <row r="165" spans="2:10" x14ac:dyDescent="0.55000000000000004">
      <c r="B165" s="22"/>
      <c r="C165" s="24"/>
      <c r="D165" s="24"/>
      <c r="E165" s="24"/>
      <c r="F165" s="24"/>
      <c r="G165" s="22"/>
      <c r="H165" s="22"/>
      <c r="I165" s="22"/>
      <c r="J165" s="22"/>
    </row>
    <row r="166" spans="2:10" x14ac:dyDescent="0.55000000000000004">
      <c r="B166" s="22"/>
      <c r="C166" s="24"/>
      <c r="D166" s="24"/>
      <c r="E166" s="24"/>
      <c r="F166" s="24"/>
      <c r="G166" s="22"/>
      <c r="H166" s="22"/>
      <c r="I166" s="22"/>
      <c r="J166" s="22"/>
    </row>
    <row r="167" spans="2:10" x14ac:dyDescent="0.55000000000000004">
      <c r="B167" s="22"/>
      <c r="C167" s="24"/>
      <c r="D167" s="24"/>
      <c r="E167" s="24"/>
      <c r="F167" s="24"/>
      <c r="G167" s="22"/>
      <c r="H167" s="22"/>
      <c r="I167" s="22"/>
      <c r="J167" s="22"/>
    </row>
    <row r="168" spans="2:10" x14ac:dyDescent="0.55000000000000004">
      <c r="B168" s="22"/>
      <c r="C168" s="24"/>
      <c r="D168" s="24"/>
      <c r="E168" s="24"/>
      <c r="F168" s="24"/>
      <c r="G168" s="22"/>
      <c r="H168" s="22"/>
      <c r="I168" s="22"/>
      <c r="J168" s="22"/>
    </row>
    <row r="169" spans="2:10" x14ac:dyDescent="0.55000000000000004">
      <c r="B169" s="22"/>
      <c r="C169" s="24"/>
      <c r="D169" s="24"/>
      <c r="E169" s="24"/>
      <c r="F169" s="24"/>
      <c r="G169" s="22"/>
      <c r="H169" s="22"/>
      <c r="I169" s="22"/>
      <c r="J169" s="22"/>
    </row>
    <row r="170" spans="2:10" x14ac:dyDescent="0.55000000000000004">
      <c r="B170" s="22"/>
      <c r="C170" s="24"/>
      <c r="D170" s="24"/>
      <c r="E170" s="24"/>
      <c r="F170" s="24"/>
      <c r="G170" s="22"/>
      <c r="H170" s="22"/>
      <c r="I170" s="22"/>
      <c r="J170" s="22"/>
    </row>
    <row r="171" spans="2:10" x14ac:dyDescent="0.55000000000000004">
      <c r="B171" s="22"/>
      <c r="C171" s="24"/>
      <c r="D171" s="24"/>
      <c r="E171" s="24"/>
      <c r="F171" s="24"/>
      <c r="G171" s="22"/>
      <c r="H171" s="22"/>
      <c r="I171" s="22"/>
      <c r="J171" s="22"/>
    </row>
    <row r="172" spans="2:10" x14ac:dyDescent="0.55000000000000004">
      <c r="B172" s="22"/>
      <c r="C172" s="24"/>
      <c r="D172" s="24"/>
      <c r="E172" s="24"/>
      <c r="F172" s="24"/>
      <c r="G172" s="22"/>
      <c r="H172" s="22"/>
      <c r="I172" s="22"/>
      <c r="J172" s="22"/>
    </row>
    <row r="173" spans="2:10" x14ac:dyDescent="0.55000000000000004">
      <c r="B173" s="22"/>
      <c r="C173" s="24"/>
      <c r="D173" s="24"/>
      <c r="E173" s="24"/>
      <c r="F173" s="24"/>
      <c r="G173" s="22"/>
      <c r="H173" s="22"/>
      <c r="I173" s="22"/>
      <c r="J173" s="22"/>
    </row>
    <row r="174" spans="2:10" x14ac:dyDescent="0.55000000000000004">
      <c r="B174" s="22"/>
      <c r="C174" s="24"/>
      <c r="D174" s="24"/>
      <c r="E174" s="24"/>
      <c r="F174" s="24"/>
      <c r="G174" s="22"/>
      <c r="H174" s="22"/>
      <c r="I174" s="22"/>
      <c r="J174" s="22"/>
    </row>
    <row r="175" spans="2:10" x14ac:dyDescent="0.55000000000000004">
      <c r="B175" s="22"/>
      <c r="C175" s="24"/>
      <c r="D175" s="24"/>
      <c r="E175" s="24"/>
      <c r="F175" s="24"/>
      <c r="G175" s="22"/>
      <c r="H175" s="22"/>
      <c r="I175" s="22"/>
      <c r="J175" s="22"/>
    </row>
    <row r="176" spans="2:10" x14ac:dyDescent="0.55000000000000004">
      <c r="B176" s="22"/>
      <c r="C176" s="24"/>
      <c r="D176" s="24"/>
      <c r="E176" s="24"/>
      <c r="F176" s="24"/>
      <c r="G176" s="22"/>
      <c r="H176" s="22"/>
      <c r="I176" s="22"/>
      <c r="J176" s="22"/>
    </row>
    <row r="177" spans="2:10" x14ac:dyDescent="0.55000000000000004">
      <c r="B177" s="22"/>
      <c r="C177" s="24"/>
      <c r="D177" s="24"/>
      <c r="E177" s="24"/>
      <c r="F177" s="24"/>
      <c r="G177" s="22"/>
      <c r="H177" s="22"/>
      <c r="I177" s="22"/>
      <c r="J177" s="22"/>
    </row>
    <row r="178" spans="2:10" x14ac:dyDescent="0.55000000000000004">
      <c r="B178" s="22"/>
      <c r="C178" s="24"/>
      <c r="D178" s="24"/>
      <c r="E178" s="24"/>
      <c r="F178" s="24"/>
      <c r="G178" s="22"/>
      <c r="H178" s="22"/>
      <c r="I178" s="22"/>
      <c r="J178" s="22"/>
    </row>
    <row r="179" spans="2:10" x14ac:dyDescent="0.55000000000000004">
      <c r="B179" s="22"/>
      <c r="C179" s="24"/>
      <c r="D179" s="24"/>
      <c r="E179" s="24"/>
      <c r="F179" s="24"/>
      <c r="G179" s="22"/>
      <c r="H179" s="22"/>
      <c r="I179" s="22"/>
      <c r="J179" s="22"/>
    </row>
    <row r="180" spans="2:10" x14ac:dyDescent="0.55000000000000004">
      <c r="B180" s="22"/>
      <c r="C180" s="24"/>
      <c r="D180" s="24"/>
      <c r="E180" s="24"/>
      <c r="F180" s="24"/>
      <c r="G180" s="22"/>
      <c r="H180" s="22"/>
      <c r="I180" s="22"/>
      <c r="J180" s="22"/>
    </row>
    <row r="181" spans="2:10" x14ac:dyDescent="0.55000000000000004">
      <c r="B181" s="22"/>
      <c r="C181" s="24"/>
      <c r="D181" s="24"/>
      <c r="E181" s="24"/>
      <c r="F181" s="24"/>
      <c r="G181" s="22"/>
      <c r="H181" s="22"/>
      <c r="I181" s="22"/>
      <c r="J181" s="22"/>
    </row>
    <row r="182" spans="2:10" x14ac:dyDescent="0.55000000000000004">
      <c r="B182" s="22"/>
      <c r="C182" s="24"/>
      <c r="D182" s="24"/>
      <c r="E182" s="24"/>
      <c r="F182" s="24"/>
      <c r="G182" s="22"/>
      <c r="H182" s="22"/>
      <c r="I182" s="22"/>
      <c r="J182" s="22"/>
    </row>
    <row r="183" spans="2:10" x14ac:dyDescent="0.55000000000000004">
      <c r="B183" s="22"/>
      <c r="C183" s="24"/>
      <c r="D183" s="24"/>
      <c r="E183" s="24"/>
      <c r="F183" s="24"/>
      <c r="G183" s="22"/>
      <c r="H183" s="22"/>
      <c r="I183" s="22"/>
      <c r="J183" s="22"/>
    </row>
    <row r="184" spans="2:10" x14ac:dyDescent="0.55000000000000004">
      <c r="B184" s="22"/>
      <c r="C184" s="24"/>
      <c r="D184" s="24"/>
      <c r="E184" s="24"/>
      <c r="F184" s="24"/>
      <c r="G184" s="22"/>
      <c r="H184" s="22"/>
      <c r="I184" s="22"/>
      <c r="J184" s="22"/>
    </row>
    <row r="185" spans="2:10" x14ac:dyDescent="0.55000000000000004">
      <c r="B185" s="22"/>
      <c r="C185" s="24"/>
      <c r="D185" s="24"/>
      <c r="E185" s="24"/>
      <c r="F185" s="24"/>
      <c r="G185" s="22"/>
      <c r="H185" s="22"/>
      <c r="I185" s="22"/>
      <c r="J185" s="22"/>
    </row>
    <row r="186" spans="2:10" x14ac:dyDescent="0.55000000000000004">
      <c r="B186" s="22"/>
      <c r="C186" s="24"/>
      <c r="D186" s="24"/>
      <c r="E186" s="24"/>
      <c r="F186" s="24"/>
      <c r="G186" s="22"/>
      <c r="H186" s="22"/>
      <c r="I186" s="22"/>
      <c r="J186" s="22"/>
    </row>
    <row r="187" spans="2:10" x14ac:dyDescent="0.55000000000000004">
      <c r="B187" s="22"/>
      <c r="C187" s="24"/>
      <c r="D187" s="24"/>
      <c r="E187" s="24"/>
      <c r="F187" s="24"/>
      <c r="G187" s="22"/>
      <c r="H187" s="22"/>
      <c r="I187" s="22"/>
      <c r="J187" s="22"/>
    </row>
    <row r="188" spans="2:10" x14ac:dyDescent="0.55000000000000004">
      <c r="B188" s="22"/>
      <c r="C188" s="24"/>
      <c r="D188" s="24"/>
      <c r="E188" s="24"/>
      <c r="F188" s="24"/>
      <c r="G188" s="22"/>
      <c r="H188" s="22"/>
      <c r="I188" s="22"/>
      <c r="J188" s="22"/>
    </row>
    <row r="189" spans="2:10" x14ac:dyDescent="0.55000000000000004">
      <c r="B189" s="22"/>
      <c r="C189" s="24"/>
      <c r="D189" s="24"/>
      <c r="E189" s="24"/>
      <c r="F189" s="24"/>
      <c r="G189" s="22"/>
      <c r="H189" s="22"/>
      <c r="I189" s="22"/>
      <c r="J189" s="22"/>
    </row>
    <row r="190" spans="2:10" x14ac:dyDescent="0.55000000000000004">
      <c r="B190" s="22"/>
      <c r="C190" s="24"/>
      <c r="D190" s="24"/>
      <c r="E190" s="24"/>
      <c r="F190" s="24"/>
      <c r="G190" s="22"/>
      <c r="H190" s="22"/>
      <c r="I190" s="22"/>
      <c r="J190" s="22"/>
    </row>
    <row r="191" spans="2:10" x14ac:dyDescent="0.55000000000000004">
      <c r="B191" s="22"/>
      <c r="C191" s="24"/>
      <c r="D191" s="24"/>
      <c r="E191" s="24"/>
      <c r="F191" s="24"/>
      <c r="G191" s="22"/>
      <c r="H191" s="22"/>
      <c r="I191" s="22"/>
      <c r="J191" s="22"/>
    </row>
    <row r="192" spans="2:10" x14ac:dyDescent="0.55000000000000004">
      <c r="B192" s="22"/>
      <c r="C192" s="24"/>
      <c r="D192" s="24"/>
      <c r="E192" s="24"/>
      <c r="F192" s="24"/>
      <c r="G192" s="22"/>
      <c r="H192" s="22"/>
      <c r="I192" s="22"/>
      <c r="J192" s="22"/>
    </row>
    <row r="193" spans="2:10" x14ac:dyDescent="0.55000000000000004">
      <c r="B193" s="22"/>
      <c r="C193" s="24"/>
      <c r="D193" s="24"/>
      <c r="E193" s="24"/>
      <c r="F193" s="24"/>
      <c r="G193" s="22"/>
      <c r="H193" s="22"/>
      <c r="I193" s="22"/>
      <c r="J193" s="22"/>
    </row>
    <row r="194" spans="2:10" x14ac:dyDescent="0.55000000000000004">
      <c r="B194" s="22"/>
      <c r="C194" s="24"/>
      <c r="D194" s="24"/>
      <c r="E194" s="24"/>
      <c r="F194" s="24"/>
      <c r="G194" s="22"/>
      <c r="H194" s="22"/>
      <c r="I194" s="22"/>
      <c r="J194" s="22"/>
    </row>
    <row r="195" spans="2:10" x14ac:dyDescent="0.55000000000000004">
      <c r="B195" s="22"/>
      <c r="C195" s="24"/>
      <c r="D195" s="24"/>
      <c r="E195" s="24"/>
      <c r="F195" s="24"/>
      <c r="G195" s="22"/>
      <c r="H195" s="22"/>
      <c r="I195" s="22"/>
      <c r="J195" s="22"/>
    </row>
    <row r="196" spans="2:10" x14ac:dyDescent="0.55000000000000004">
      <c r="B196" s="22"/>
      <c r="C196" s="24"/>
      <c r="D196" s="24"/>
      <c r="E196" s="24"/>
      <c r="F196" s="24"/>
      <c r="G196" s="22"/>
      <c r="H196" s="22"/>
      <c r="I196" s="22"/>
      <c r="J196" s="22"/>
    </row>
    <row r="197" spans="2:10" x14ac:dyDescent="0.55000000000000004">
      <c r="B197" s="22"/>
      <c r="C197" s="24"/>
      <c r="D197" s="24"/>
      <c r="E197" s="24"/>
      <c r="F197" s="24"/>
      <c r="G197" s="22"/>
      <c r="H197" s="22"/>
      <c r="I197" s="22"/>
      <c r="J197" s="22"/>
    </row>
    <row r="198" spans="2:10" x14ac:dyDescent="0.55000000000000004">
      <c r="B198" s="22"/>
      <c r="C198" s="24"/>
      <c r="D198" s="24"/>
      <c r="E198" s="24"/>
      <c r="F198" s="24"/>
      <c r="G198" s="22"/>
      <c r="H198" s="22"/>
      <c r="I198" s="22"/>
      <c r="J198" s="22"/>
    </row>
    <row r="199" spans="2:10" x14ac:dyDescent="0.55000000000000004">
      <c r="B199" s="22"/>
      <c r="C199" s="24"/>
      <c r="D199" s="24"/>
      <c r="E199" s="24"/>
      <c r="F199" s="24"/>
      <c r="G199" s="22"/>
      <c r="H199" s="22"/>
      <c r="I199" s="22"/>
      <c r="J199" s="22"/>
    </row>
    <row r="200" spans="2:10" x14ac:dyDescent="0.55000000000000004">
      <c r="B200" s="22"/>
      <c r="C200" s="24"/>
      <c r="D200" s="24"/>
      <c r="E200" s="24"/>
      <c r="F200" s="24"/>
      <c r="G200" s="22"/>
      <c r="H200" s="22"/>
      <c r="I200" s="22"/>
      <c r="J200" s="22"/>
    </row>
    <row r="201" spans="2:10" x14ac:dyDescent="0.55000000000000004">
      <c r="B201" s="22"/>
      <c r="C201" s="24"/>
      <c r="D201" s="24"/>
      <c r="E201" s="24"/>
      <c r="F201" s="24"/>
      <c r="G201" s="22"/>
      <c r="H201" s="22"/>
      <c r="I201" s="22"/>
      <c r="J201" s="22"/>
    </row>
    <row r="202" spans="2:10" x14ac:dyDescent="0.55000000000000004">
      <c r="B202" s="22"/>
      <c r="C202" s="24"/>
      <c r="D202" s="24"/>
      <c r="E202" s="24"/>
      <c r="F202" s="24"/>
      <c r="G202" s="22"/>
      <c r="H202" s="22"/>
      <c r="I202" s="22"/>
      <c r="J202" s="22"/>
    </row>
    <row r="203" spans="2:10" x14ac:dyDescent="0.55000000000000004">
      <c r="B203" s="22"/>
      <c r="C203" s="24"/>
      <c r="D203" s="24"/>
      <c r="E203" s="24"/>
      <c r="F203" s="24"/>
      <c r="G203" s="22"/>
      <c r="H203" s="22"/>
      <c r="I203" s="22"/>
      <c r="J203" s="22"/>
    </row>
    <row r="204" spans="2:10" x14ac:dyDescent="0.55000000000000004">
      <c r="B204" s="22"/>
      <c r="C204" s="24"/>
      <c r="D204" s="24"/>
      <c r="E204" s="24"/>
      <c r="F204" s="24"/>
      <c r="G204" s="22"/>
      <c r="H204" s="22"/>
      <c r="I204" s="22"/>
      <c r="J204" s="22"/>
    </row>
    <row r="205" spans="2:10" x14ac:dyDescent="0.55000000000000004">
      <c r="B205" s="22"/>
      <c r="C205" s="24"/>
      <c r="D205" s="24"/>
      <c r="E205" s="24"/>
      <c r="F205" s="24"/>
      <c r="G205" s="22"/>
      <c r="H205" s="22"/>
      <c r="I205" s="22"/>
      <c r="J205" s="22"/>
    </row>
    <row r="206" spans="2:10" x14ac:dyDescent="0.55000000000000004">
      <c r="B206" s="22"/>
      <c r="C206" s="24"/>
      <c r="D206" s="24"/>
      <c r="E206" s="24"/>
      <c r="F206" s="24"/>
      <c r="G206" s="22"/>
      <c r="H206" s="22"/>
      <c r="I206" s="22"/>
      <c r="J206" s="22"/>
    </row>
    <row r="207" spans="2:10" x14ac:dyDescent="0.55000000000000004">
      <c r="B207" s="22"/>
      <c r="C207" s="24"/>
      <c r="D207" s="24"/>
      <c r="E207" s="24"/>
      <c r="F207" s="24"/>
      <c r="G207" s="22"/>
      <c r="H207" s="22"/>
      <c r="I207" s="22"/>
      <c r="J207" s="22"/>
    </row>
    <row r="208" spans="2:10" x14ac:dyDescent="0.55000000000000004">
      <c r="B208" s="22"/>
      <c r="C208" s="24"/>
      <c r="D208" s="24"/>
      <c r="E208" s="24"/>
      <c r="F208" s="24"/>
      <c r="G208" s="22"/>
      <c r="H208" s="22"/>
      <c r="I208" s="22"/>
      <c r="J208" s="22"/>
    </row>
    <row r="209" spans="2:10" x14ac:dyDescent="0.55000000000000004">
      <c r="B209" s="22"/>
      <c r="C209" s="24"/>
      <c r="D209" s="24"/>
      <c r="E209" s="24"/>
      <c r="F209" s="24"/>
      <c r="G209" s="22"/>
      <c r="H209" s="22"/>
      <c r="I209" s="22"/>
      <c r="J209" s="22"/>
    </row>
    <row r="210" spans="2:10" x14ac:dyDescent="0.55000000000000004">
      <c r="B210" s="22"/>
      <c r="C210" s="24"/>
      <c r="D210" s="24"/>
      <c r="E210" s="24"/>
      <c r="F210" s="24"/>
      <c r="G210" s="22"/>
      <c r="H210" s="22"/>
      <c r="I210" s="22"/>
      <c r="J210" s="22"/>
    </row>
    <row r="211" spans="2:10" x14ac:dyDescent="0.55000000000000004">
      <c r="B211" s="22"/>
      <c r="C211" s="24"/>
      <c r="D211" s="24"/>
      <c r="E211" s="24"/>
      <c r="F211" s="24"/>
      <c r="G211" s="22"/>
      <c r="H211" s="22"/>
      <c r="I211" s="22"/>
      <c r="J211" s="22"/>
    </row>
    <row r="212" spans="2:10" x14ac:dyDescent="0.55000000000000004">
      <c r="B212" s="22"/>
      <c r="C212" s="24"/>
      <c r="D212" s="24"/>
      <c r="E212" s="24"/>
      <c r="F212" s="24"/>
      <c r="G212" s="22"/>
      <c r="H212" s="22"/>
      <c r="I212" s="22"/>
      <c r="J212" s="22"/>
    </row>
    <row r="213" spans="2:10" x14ac:dyDescent="0.55000000000000004">
      <c r="B213" s="22"/>
      <c r="C213" s="24"/>
      <c r="D213" s="24"/>
      <c r="E213" s="24"/>
      <c r="F213" s="24"/>
      <c r="G213" s="22"/>
      <c r="H213" s="22"/>
      <c r="I213" s="22"/>
      <c r="J213" s="22"/>
    </row>
    <row r="214" spans="2:10" x14ac:dyDescent="0.55000000000000004">
      <c r="B214" s="22"/>
      <c r="C214" s="24"/>
      <c r="D214" s="24"/>
      <c r="E214" s="24"/>
      <c r="F214" s="24"/>
      <c r="G214" s="22"/>
      <c r="H214" s="22"/>
      <c r="I214" s="22"/>
      <c r="J214" s="22"/>
    </row>
    <row r="215" spans="2:10" x14ac:dyDescent="0.55000000000000004">
      <c r="B215" s="22"/>
      <c r="C215" s="24"/>
      <c r="D215" s="24"/>
      <c r="E215" s="24"/>
      <c r="F215" s="24"/>
      <c r="G215" s="22"/>
      <c r="H215" s="22"/>
      <c r="I215" s="22"/>
      <c r="J215" s="22"/>
    </row>
    <row r="216" spans="2:10" x14ac:dyDescent="0.55000000000000004">
      <c r="B216" s="22"/>
      <c r="C216" s="24"/>
      <c r="D216" s="24"/>
      <c r="E216" s="24"/>
      <c r="F216" s="24"/>
      <c r="G216" s="22"/>
      <c r="H216" s="22"/>
      <c r="I216" s="22"/>
      <c r="J216" s="22"/>
    </row>
    <row r="217" spans="2:10" x14ac:dyDescent="0.55000000000000004">
      <c r="B217" s="22"/>
      <c r="C217" s="24"/>
      <c r="D217" s="24"/>
      <c r="E217" s="24"/>
      <c r="F217" s="24"/>
      <c r="G217" s="22"/>
      <c r="H217" s="22"/>
      <c r="I217" s="22"/>
      <c r="J217" s="22"/>
    </row>
    <row r="218" spans="2:10" x14ac:dyDescent="0.55000000000000004">
      <c r="B218" s="22"/>
      <c r="C218" s="24"/>
      <c r="D218" s="24"/>
      <c r="E218" s="24"/>
      <c r="F218" s="24"/>
      <c r="G218" s="22"/>
      <c r="H218" s="22"/>
      <c r="I218" s="22"/>
      <c r="J218" s="22"/>
    </row>
    <row r="219" spans="2:10" x14ac:dyDescent="0.55000000000000004">
      <c r="B219" s="22"/>
      <c r="C219" s="24"/>
      <c r="D219" s="24"/>
      <c r="E219" s="24"/>
      <c r="F219" s="24"/>
      <c r="G219" s="22"/>
      <c r="H219" s="22"/>
      <c r="I219" s="22"/>
      <c r="J219" s="22"/>
    </row>
    <row r="220" spans="2:10" x14ac:dyDescent="0.55000000000000004">
      <c r="B220" s="22"/>
      <c r="C220" s="24"/>
      <c r="D220" s="24"/>
      <c r="E220" s="24"/>
      <c r="F220" s="24"/>
      <c r="G220" s="22"/>
      <c r="H220" s="22"/>
      <c r="I220" s="22"/>
      <c r="J220" s="22"/>
    </row>
    <row r="221" spans="2:10" x14ac:dyDescent="0.55000000000000004">
      <c r="B221" s="22"/>
      <c r="C221" s="24"/>
      <c r="D221" s="24"/>
      <c r="E221" s="24"/>
      <c r="F221" s="24"/>
      <c r="G221" s="22"/>
      <c r="H221" s="22"/>
      <c r="I221" s="22"/>
      <c r="J221" s="22"/>
    </row>
    <row r="222" spans="2:10" x14ac:dyDescent="0.55000000000000004">
      <c r="B222" s="22"/>
      <c r="C222" s="24"/>
      <c r="D222" s="24"/>
      <c r="E222" s="24"/>
      <c r="F222" s="24"/>
      <c r="G222" s="22"/>
      <c r="H222" s="22"/>
      <c r="I222" s="22"/>
      <c r="J222" s="22"/>
    </row>
    <row r="223" spans="2:10" x14ac:dyDescent="0.55000000000000004">
      <c r="B223" s="22"/>
      <c r="C223" s="24"/>
      <c r="D223" s="24"/>
      <c r="E223" s="24"/>
      <c r="F223" s="24"/>
      <c r="G223" s="22"/>
      <c r="H223" s="22"/>
      <c r="I223" s="22"/>
      <c r="J223" s="22"/>
    </row>
    <row r="224" spans="2:10" x14ac:dyDescent="0.55000000000000004">
      <c r="B224" s="22"/>
      <c r="C224" s="24"/>
      <c r="D224" s="24"/>
      <c r="E224" s="24"/>
      <c r="F224" s="24"/>
      <c r="G224" s="22"/>
      <c r="H224" s="22"/>
      <c r="I224" s="22"/>
      <c r="J224" s="22"/>
    </row>
    <row r="225" spans="2:10" x14ac:dyDescent="0.55000000000000004">
      <c r="B225" s="22"/>
      <c r="C225" s="24"/>
      <c r="D225" s="24"/>
      <c r="E225" s="24"/>
      <c r="F225" s="24"/>
      <c r="G225" s="22"/>
      <c r="H225" s="22"/>
      <c r="I225" s="22"/>
      <c r="J225" s="22"/>
    </row>
    <row r="226" spans="2:10" x14ac:dyDescent="0.55000000000000004">
      <c r="B226" s="22"/>
      <c r="C226" s="24"/>
      <c r="D226" s="24"/>
      <c r="E226" s="24"/>
      <c r="F226" s="24"/>
      <c r="G226" s="22"/>
      <c r="H226" s="22"/>
      <c r="I226" s="22"/>
      <c r="J226" s="22"/>
    </row>
    <row r="227" spans="2:10" x14ac:dyDescent="0.55000000000000004">
      <c r="B227" s="22"/>
      <c r="C227" s="24"/>
      <c r="D227" s="24"/>
      <c r="E227" s="24"/>
      <c r="F227" s="24"/>
      <c r="G227" s="22"/>
      <c r="H227" s="22"/>
      <c r="I227" s="22"/>
      <c r="J227" s="22"/>
    </row>
    <row r="228" spans="2:10" x14ac:dyDescent="0.55000000000000004">
      <c r="B228" s="22"/>
      <c r="C228" s="24"/>
      <c r="D228" s="24"/>
      <c r="E228" s="24"/>
      <c r="F228" s="24"/>
      <c r="G228" s="22"/>
      <c r="H228" s="22"/>
      <c r="I228" s="22"/>
      <c r="J228" s="22"/>
    </row>
    <row r="229" spans="2:10" x14ac:dyDescent="0.55000000000000004">
      <c r="B229" s="22"/>
      <c r="C229" s="24"/>
      <c r="D229" s="24"/>
      <c r="E229" s="24"/>
      <c r="F229" s="24"/>
      <c r="G229" s="22"/>
      <c r="H229" s="22"/>
      <c r="I229" s="22"/>
      <c r="J229" s="22"/>
    </row>
    <row r="230" spans="2:10" x14ac:dyDescent="0.55000000000000004">
      <c r="B230" s="22"/>
      <c r="C230" s="24"/>
      <c r="D230" s="24"/>
      <c r="E230" s="24"/>
      <c r="F230" s="24"/>
      <c r="G230" s="22"/>
      <c r="H230" s="22"/>
      <c r="I230" s="22"/>
      <c r="J230" s="22"/>
    </row>
    <row r="231" spans="2:10" x14ac:dyDescent="0.55000000000000004">
      <c r="B231" s="22"/>
      <c r="C231" s="24"/>
      <c r="D231" s="24"/>
      <c r="E231" s="24"/>
      <c r="F231" s="24"/>
      <c r="G231" s="22"/>
      <c r="H231" s="22"/>
      <c r="I231" s="22"/>
      <c r="J231" s="22"/>
    </row>
    <row r="232" spans="2:10" x14ac:dyDescent="0.55000000000000004">
      <c r="B232" s="22"/>
      <c r="C232" s="24"/>
      <c r="D232" s="24"/>
      <c r="E232" s="24"/>
      <c r="F232" s="24"/>
      <c r="G232" s="22"/>
      <c r="H232" s="22"/>
      <c r="I232" s="22"/>
      <c r="J232" s="22"/>
    </row>
    <row r="233" spans="2:10" x14ac:dyDescent="0.55000000000000004">
      <c r="B233" s="22"/>
      <c r="C233" s="24"/>
      <c r="D233" s="24"/>
      <c r="E233" s="24"/>
      <c r="F233" s="24"/>
      <c r="G233" s="22"/>
      <c r="H233" s="22"/>
      <c r="I233" s="22"/>
      <c r="J233" s="22"/>
    </row>
    <row r="234" spans="2:10" x14ac:dyDescent="0.55000000000000004">
      <c r="B234" s="22"/>
      <c r="C234" s="24"/>
      <c r="D234" s="24"/>
      <c r="E234" s="24"/>
      <c r="F234" s="24"/>
      <c r="G234" s="22"/>
      <c r="H234" s="22"/>
      <c r="I234" s="22"/>
      <c r="J234" s="22"/>
    </row>
    <row r="235" spans="2:10" x14ac:dyDescent="0.55000000000000004">
      <c r="B235" s="22"/>
      <c r="C235" s="24"/>
      <c r="D235" s="24"/>
      <c r="E235" s="24"/>
      <c r="F235" s="24"/>
      <c r="G235" s="22"/>
      <c r="H235" s="22"/>
      <c r="I235" s="22"/>
      <c r="J235" s="22"/>
    </row>
    <row r="236" spans="2:10" x14ac:dyDescent="0.55000000000000004">
      <c r="B236" s="22"/>
      <c r="C236" s="24"/>
      <c r="D236" s="24"/>
      <c r="E236" s="24"/>
      <c r="F236" s="24"/>
      <c r="G236" s="22"/>
      <c r="H236" s="22"/>
      <c r="I236" s="22"/>
      <c r="J236" s="22"/>
    </row>
    <row r="237" spans="2:10" x14ac:dyDescent="0.55000000000000004">
      <c r="B237" s="22"/>
      <c r="C237" s="24"/>
      <c r="D237" s="24"/>
      <c r="E237" s="24"/>
      <c r="F237" s="24"/>
      <c r="G237" s="22"/>
      <c r="H237" s="22"/>
      <c r="I237" s="22"/>
      <c r="J237" s="22"/>
    </row>
    <row r="238" spans="2:10" x14ac:dyDescent="0.55000000000000004">
      <c r="B238" s="22"/>
      <c r="C238" s="24"/>
      <c r="D238" s="24"/>
      <c r="E238" s="24"/>
      <c r="F238" s="24"/>
      <c r="G238" s="22"/>
      <c r="H238" s="22"/>
      <c r="I238" s="22"/>
      <c r="J238" s="22"/>
    </row>
    <row r="239" spans="2:10" x14ac:dyDescent="0.55000000000000004">
      <c r="B239" s="22"/>
      <c r="C239" s="24"/>
      <c r="D239" s="24"/>
      <c r="E239" s="24"/>
      <c r="F239" s="24"/>
      <c r="G239" s="22"/>
      <c r="H239" s="22"/>
      <c r="I239" s="22"/>
      <c r="J239" s="22"/>
    </row>
    <row r="240" spans="2:10" x14ac:dyDescent="0.55000000000000004">
      <c r="B240" s="22"/>
      <c r="C240" s="24"/>
      <c r="D240" s="24"/>
      <c r="E240" s="24"/>
      <c r="F240" s="24"/>
      <c r="G240" s="22"/>
      <c r="H240" s="22"/>
      <c r="I240" s="22"/>
      <c r="J240" s="22"/>
    </row>
    <row r="241" spans="2:10" x14ac:dyDescent="0.55000000000000004">
      <c r="B241" s="22"/>
      <c r="C241" s="24"/>
      <c r="D241" s="24"/>
      <c r="E241" s="24"/>
      <c r="F241" s="24"/>
      <c r="G241" s="22"/>
      <c r="H241" s="22"/>
      <c r="I241" s="22"/>
      <c r="J241" s="22"/>
    </row>
    <row r="242" spans="2:10" x14ac:dyDescent="0.55000000000000004">
      <c r="B242" s="22"/>
      <c r="C242" s="24"/>
      <c r="D242" s="24"/>
      <c r="E242" s="24"/>
      <c r="F242" s="24"/>
      <c r="G242" s="22"/>
      <c r="H242" s="22"/>
      <c r="I242" s="22"/>
      <c r="J242" s="22"/>
    </row>
    <row r="243" spans="2:10" x14ac:dyDescent="0.55000000000000004">
      <c r="B243" s="22"/>
      <c r="C243" s="24"/>
      <c r="D243" s="24"/>
      <c r="E243" s="24"/>
      <c r="F243" s="24"/>
      <c r="G243" s="22"/>
      <c r="H243" s="22"/>
      <c r="I243" s="22"/>
      <c r="J243" s="22"/>
    </row>
    <row r="244" spans="2:10" x14ac:dyDescent="0.55000000000000004">
      <c r="B244" s="22"/>
      <c r="C244" s="24"/>
      <c r="D244" s="24"/>
      <c r="E244" s="24"/>
      <c r="F244" s="24"/>
      <c r="G244" s="22"/>
      <c r="H244" s="22"/>
      <c r="I244" s="22"/>
      <c r="J244" s="22"/>
    </row>
    <row r="245" spans="2:10" x14ac:dyDescent="0.55000000000000004">
      <c r="B245" s="22"/>
      <c r="C245" s="24"/>
      <c r="D245" s="24"/>
      <c r="E245" s="24"/>
      <c r="F245" s="24"/>
      <c r="G245" s="22"/>
      <c r="H245" s="22"/>
      <c r="I245" s="22"/>
      <c r="J245" s="22"/>
    </row>
    <row r="246" spans="2:10" x14ac:dyDescent="0.55000000000000004">
      <c r="B246" s="22"/>
      <c r="C246" s="24"/>
      <c r="D246" s="24"/>
      <c r="E246" s="24"/>
      <c r="F246" s="24"/>
      <c r="G246" s="22"/>
      <c r="H246" s="22"/>
      <c r="I246" s="22"/>
      <c r="J246" s="22"/>
    </row>
    <row r="247" spans="2:10" x14ac:dyDescent="0.55000000000000004">
      <c r="B247" s="22"/>
      <c r="C247" s="24"/>
      <c r="D247" s="24"/>
      <c r="E247" s="24"/>
      <c r="F247" s="24"/>
      <c r="G247" s="22"/>
      <c r="H247" s="22"/>
      <c r="I247" s="22"/>
      <c r="J247" s="22"/>
    </row>
    <row r="248" spans="2:10" x14ac:dyDescent="0.55000000000000004">
      <c r="B248" s="22"/>
      <c r="C248" s="24"/>
      <c r="D248" s="24"/>
      <c r="E248" s="24"/>
      <c r="F248" s="24"/>
      <c r="G248" s="22"/>
      <c r="H248" s="22"/>
      <c r="I248" s="22"/>
      <c r="J248" s="22"/>
    </row>
    <row r="249" spans="2:10" x14ac:dyDescent="0.55000000000000004">
      <c r="B249" s="22"/>
      <c r="C249" s="24"/>
      <c r="D249" s="24"/>
      <c r="E249" s="24"/>
      <c r="F249" s="24"/>
      <c r="G249" s="22"/>
      <c r="H249" s="22"/>
      <c r="I249" s="22"/>
      <c r="J249" s="22"/>
    </row>
    <row r="250" spans="2:10" x14ac:dyDescent="0.55000000000000004">
      <c r="B250" s="22"/>
      <c r="C250" s="24"/>
      <c r="D250" s="24"/>
      <c r="E250" s="24"/>
      <c r="F250" s="24"/>
      <c r="G250" s="22"/>
      <c r="H250" s="22"/>
      <c r="I250" s="22"/>
      <c r="J250" s="22"/>
    </row>
    <row r="251" spans="2:10" x14ac:dyDescent="0.55000000000000004">
      <c r="B251" s="22"/>
      <c r="C251" s="24"/>
      <c r="D251" s="24"/>
      <c r="E251" s="24"/>
      <c r="F251" s="24"/>
      <c r="G251" s="22"/>
      <c r="H251" s="22"/>
      <c r="I251" s="22"/>
      <c r="J251" s="22"/>
    </row>
    <row r="252" spans="2:10" x14ac:dyDescent="0.55000000000000004">
      <c r="B252" s="22"/>
      <c r="C252" s="24"/>
      <c r="D252" s="24"/>
      <c r="E252" s="24"/>
      <c r="F252" s="24"/>
      <c r="G252" s="22"/>
      <c r="H252" s="22"/>
      <c r="I252" s="22"/>
      <c r="J252" s="22"/>
    </row>
    <row r="253" spans="2:10" x14ac:dyDescent="0.55000000000000004">
      <c r="B253" s="22"/>
      <c r="C253" s="24"/>
      <c r="D253" s="24"/>
      <c r="E253" s="24"/>
      <c r="F253" s="24"/>
      <c r="G253" s="22"/>
      <c r="H253" s="22"/>
      <c r="I253" s="22"/>
      <c r="J253" s="22"/>
    </row>
    <row r="254" spans="2:10" x14ac:dyDescent="0.55000000000000004">
      <c r="B254" s="22"/>
      <c r="C254" s="24"/>
      <c r="D254" s="24"/>
      <c r="E254" s="24"/>
      <c r="F254" s="24"/>
      <c r="G254" s="22"/>
      <c r="H254" s="22"/>
      <c r="I254" s="22"/>
      <c r="J254" s="22"/>
    </row>
    <row r="255" spans="2:10" x14ac:dyDescent="0.55000000000000004">
      <c r="B255" s="22"/>
      <c r="C255" s="24"/>
      <c r="D255" s="24"/>
      <c r="E255" s="24"/>
      <c r="F255" s="24"/>
      <c r="G255" s="22"/>
      <c r="H255" s="22"/>
      <c r="I255" s="22"/>
      <c r="J255" s="22"/>
    </row>
    <row r="256" spans="2:10" x14ac:dyDescent="0.55000000000000004">
      <c r="B256" s="22"/>
      <c r="C256" s="24"/>
      <c r="D256" s="24"/>
      <c r="E256" s="24"/>
      <c r="F256" s="24"/>
      <c r="G256" s="22"/>
      <c r="H256" s="22"/>
      <c r="I256" s="22"/>
      <c r="J256" s="22"/>
    </row>
    <row r="257" spans="2:10" x14ac:dyDescent="0.55000000000000004">
      <c r="B257" s="22"/>
      <c r="C257" s="24"/>
      <c r="D257" s="24"/>
      <c r="E257" s="24"/>
      <c r="F257" s="24"/>
      <c r="G257" s="22"/>
      <c r="H257" s="22"/>
      <c r="I257" s="22"/>
      <c r="J257" s="22"/>
    </row>
    <row r="258" spans="2:10" x14ac:dyDescent="0.55000000000000004">
      <c r="B258" s="22"/>
      <c r="C258" s="24"/>
      <c r="D258" s="24"/>
      <c r="E258" s="24"/>
      <c r="F258" s="24"/>
      <c r="G258" s="22"/>
      <c r="H258" s="22"/>
      <c r="I258" s="22"/>
      <c r="J258" s="22"/>
    </row>
    <row r="259" spans="2:10" x14ac:dyDescent="0.55000000000000004">
      <c r="B259" s="22"/>
      <c r="C259" s="24"/>
      <c r="D259" s="24"/>
      <c r="E259" s="24"/>
      <c r="F259" s="24"/>
      <c r="G259" s="22"/>
      <c r="H259" s="22"/>
      <c r="I259" s="22"/>
      <c r="J259" s="22"/>
    </row>
    <row r="260" spans="2:10" x14ac:dyDescent="0.55000000000000004">
      <c r="B260" s="22"/>
      <c r="C260" s="24"/>
      <c r="D260" s="24"/>
      <c r="E260" s="24"/>
      <c r="F260" s="24"/>
      <c r="G260" s="22"/>
      <c r="H260" s="22"/>
      <c r="I260" s="22"/>
      <c r="J260" s="22"/>
    </row>
    <row r="261" spans="2:10" x14ac:dyDescent="0.55000000000000004">
      <c r="B261" s="22"/>
      <c r="C261" s="24"/>
      <c r="D261" s="24"/>
      <c r="E261" s="24"/>
      <c r="F261" s="24"/>
      <c r="G261" s="22"/>
      <c r="H261" s="22"/>
      <c r="I261" s="22"/>
      <c r="J261" s="22"/>
    </row>
    <row r="262" spans="2:10" x14ac:dyDescent="0.55000000000000004">
      <c r="B262" s="22"/>
      <c r="C262" s="24"/>
      <c r="D262" s="24"/>
      <c r="E262" s="24"/>
      <c r="F262" s="24"/>
      <c r="G262" s="22"/>
      <c r="H262" s="22"/>
      <c r="I262" s="22"/>
      <c r="J262" s="22"/>
    </row>
    <row r="263" spans="2:10" x14ac:dyDescent="0.55000000000000004">
      <c r="B263" s="22"/>
      <c r="C263" s="24"/>
      <c r="D263" s="24"/>
      <c r="E263" s="24"/>
      <c r="F263" s="24"/>
      <c r="G263" s="22"/>
      <c r="H263" s="22"/>
      <c r="I263" s="22"/>
      <c r="J263" s="22"/>
    </row>
    <row r="264" spans="2:10" x14ac:dyDescent="0.55000000000000004">
      <c r="B264" s="22"/>
      <c r="C264" s="24"/>
      <c r="D264" s="24"/>
      <c r="E264" s="24"/>
      <c r="F264" s="24"/>
      <c r="G264" s="22"/>
      <c r="H264" s="22"/>
      <c r="I264" s="22"/>
      <c r="J264" s="22"/>
    </row>
    <row r="265" spans="2:10" x14ac:dyDescent="0.55000000000000004">
      <c r="B265" s="22"/>
      <c r="C265" s="24"/>
      <c r="D265" s="24"/>
      <c r="E265" s="24"/>
      <c r="F265" s="24"/>
      <c r="G265" s="22"/>
      <c r="H265" s="22"/>
      <c r="I265" s="22"/>
      <c r="J265" s="22"/>
    </row>
    <row r="266" spans="2:10" x14ac:dyDescent="0.55000000000000004">
      <c r="B266" s="22"/>
      <c r="C266" s="24"/>
      <c r="D266" s="24"/>
      <c r="E266" s="24"/>
      <c r="F266" s="24"/>
      <c r="G266" s="22"/>
      <c r="H266" s="22"/>
      <c r="I266" s="22"/>
      <c r="J266" s="22"/>
    </row>
    <row r="267" spans="2:10" x14ac:dyDescent="0.55000000000000004">
      <c r="B267" s="22"/>
      <c r="C267" s="24"/>
      <c r="D267" s="24"/>
      <c r="E267" s="24"/>
      <c r="F267" s="24"/>
      <c r="G267" s="22"/>
      <c r="H267" s="22"/>
      <c r="I267" s="22"/>
      <c r="J267" s="22"/>
    </row>
    <row r="268" spans="2:10" x14ac:dyDescent="0.55000000000000004">
      <c r="B268" s="22"/>
      <c r="C268" s="24"/>
      <c r="D268" s="24"/>
      <c r="E268" s="24"/>
      <c r="F268" s="24"/>
      <c r="G268" s="22"/>
      <c r="H268" s="22"/>
      <c r="I268" s="22"/>
      <c r="J268" s="22"/>
    </row>
    <row r="269" spans="2:10" x14ac:dyDescent="0.55000000000000004">
      <c r="B269" s="22"/>
      <c r="C269" s="24"/>
      <c r="D269" s="24"/>
      <c r="E269" s="24"/>
      <c r="F269" s="24"/>
      <c r="G269" s="22"/>
      <c r="H269" s="22"/>
      <c r="I269" s="22"/>
      <c r="J269" s="22"/>
    </row>
    <row r="270" spans="2:10" x14ac:dyDescent="0.55000000000000004">
      <c r="B270" s="22"/>
      <c r="C270" s="24"/>
      <c r="D270" s="24"/>
      <c r="E270" s="24"/>
      <c r="F270" s="24"/>
      <c r="G270" s="22"/>
      <c r="H270" s="22"/>
      <c r="I270" s="22"/>
      <c r="J270" s="22"/>
    </row>
    <row r="271" spans="2:10" x14ac:dyDescent="0.55000000000000004">
      <c r="B271" s="22"/>
      <c r="C271" s="24"/>
      <c r="D271" s="24"/>
      <c r="E271" s="24"/>
      <c r="F271" s="24"/>
      <c r="G271" s="22"/>
      <c r="H271" s="22"/>
      <c r="I271" s="22"/>
      <c r="J271" s="22"/>
    </row>
    <row r="272" spans="2:10" x14ac:dyDescent="0.55000000000000004">
      <c r="B272" s="22"/>
      <c r="C272" s="24"/>
      <c r="D272" s="24"/>
      <c r="E272" s="24"/>
      <c r="F272" s="24"/>
      <c r="G272" s="22"/>
      <c r="H272" s="22"/>
      <c r="I272" s="22"/>
      <c r="J272" s="22"/>
    </row>
    <row r="273" spans="2:10" x14ac:dyDescent="0.55000000000000004">
      <c r="B273" s="22"/>
      <c r="C273" s="24"/>
      <c r="D273" s="24"/>
      <c r="E273" s="24"/>
      <c r="F273" s="24"/>
      <c r="G273" s="22"/>
      <c r="H273" s="22"/>
      <c r="I273" s="22"/>
      <c r="J273" s="22"/>
    </row>
    <row r="274" spans="2:10" x14ac:dyDescent="0.55000000000000004">
      <c r="B274" s="22"/>
      <c r="C274" s="24"/>
      <c r="D274" s="24"/>
      <c r="E274" s="24"/>
      <c r="F274" s="24"/>
      <c r="G274" s="22"/>
      <c r="H274" s="22"/>
      <c r="I274" s="22"/>
      <c r="J274" s="22"/>
    </row>
    <row r="275" spans="2:10" x14ac:dyDescent="0.55000000000000004">
      <c r="B275" s="22"/>
      <c r="C275" s="24"/>
      <c r="D275" s="24"/>
      <c r="E275" s="24"/>
      <c r="F275" s="24"/>
      <c r="G275" s="22"/>
      <c r="H275" s="22"/>
      <c r="I275" s="22"/>
      <c r="J275" s="22"/>
    </row>
    <row r="276" spans="2:10" x14ac:dyDescent="0.55000000000000004">
      <c r="B276" s="22"/>
      <c r="C276" s="24"/>
      <c r="D276" s="24"/>
      <c r="E276" s="24"/>
      <c r="F276" s="24"/>
      <c r="G276" s="22"/>
      <c r="H276" s="22"/>
      <c r="I276" s="22"/>
      <c r="J276" s="22"/>
    </row>
    <row r="277" spans="2:10" x14ac:dyDescent="0.55000000000000004">
      <c r="B277" s="22"/>
      <c r="C277" s="24"/>
      <c r="D277" s="24"/>
      <c r="E277" s="24"/>
      <c r="F277" s="24"/>
      <c r="G277" s="22"/>
      <c r="H277" s="22"/>
      <c r="I277" s="22"/>
      <c r="J277" s="22"/>
    </row>
    <row r="278" spans="2:10" x14ac:dyDescent="0.55000000000000004">
      <c r="B278" s="22"/>
      <c r="C278" s="24"/>
      <c r="D278" s="24"/>
      <c r="E278" s="24"/>
      <c r="F278" s="24"/>
      <c r="G278" s="22"/>
      <c r="H278" s="22"/>
      <c r="I278" s="22"/>
      <c r="J278" s="22"/>
    </row>
    <row r="279" spans="2:10" x14ac:dyDescent="0.55000000000000004">
      <c r="B279" s="22"/>
      <c r="C279" s="24"/>
      <c r="D279" s="24"/>
      <c r="E279" s="24"/>
      <c r="F279" s="24"/>
      <c r="G279" s="22"/>
      <c r="H279" s="22"/>
      <c r="I279" s="22"/>
      <c r="J279" s="22"/>
    </row>
    <row r="280" spans="2:10" x14ac:dyDescent="0.55000000000000004">
      <c r="B280" s="22"/>
      <c r="C280" s="24"/>
      <c r="D280" s="24"/>
      <c r="E280" s="24"/>
      <c r="F280" s="24"/>
      <c r="G280" s="22"/>
      <c r="H280" s="22"/>
      <c r="I280" s="22"/>
      <c r="J280" s="22"/>
    </row>
    <row r="281" spans="2:10" x14ac:dyDescent="0.55000000000000004">
      <c r="B281" s="22"/>
      <c r="C281" s="24"/>
      <c r="D281" s="24"/>
      <c r="E281" s="24"/>
      <c r="F281" s="24"/>
      <c r="G281" s="22"/>
      <c r="H281" s="22"/>
      <c r="I281" s="22"/>
      <c r="J281" s="22"/>
    </row>
    <row r="282" spans="2:10" x14ac:dyDescent="0.55000000000000004">
      <c r="B282" s="22"/>
      <c r="C282" s="24"/>
      <c r="D282" s="24"/>
      <c r="E282" s="24"/>
      <c r="F282" s="24"/>
      <c r="G282" s="22"/>
      <c r="H282" s="22"/>
      <c r="I282" s="22"/>
      <c r="J282" s="22"/>
    </row>
    <row r="283" spans="2:10" x14ac:dyDescent="0.55000000000000004">
      <c r="B283" s="22"/>
      <c r="C283" s="24"/>
      <c r="D283" s="24"/>
      <c r="E283" s="24"/>
      <c r="F283" s="24"/>
      <c r="G283" s="22"/>
      <c r="H283" s="22"/>
      <c r="I283" s="22"/>
      <c r="J283" s="22"/>
    </row>
    <row r="284" spans="2:10" x14ac:dyDescent="0.55000000000000004">
      <c r="B284" s="22"/>
      <c r="C284" s="24"/>
      <c r="D284" s="24"/>
      <c r="E284" s="24"/>
      <c r="F284" s="24"/>
      <c r="G284" s="22"/>
      <c r="H284" s="22"/>
      <c r="I284" s="22"/>
      <c r="J284" s="22"/>
    </row>
    <row r="285" spans="2:10" x14ac:dyDescent="0.55000000000000004">
      <c r="B285" s="22"/>
      <c r="C285" s="24"/>
      <c r="D285" s="24"/>
      <c r="E285" s="24"/>
      <c r="F285" s="24"/>
      <c r="G285" s="22"/>
      <c r="H285" s="22"/>
      <c r="I285" s="22"/>
      <c r="J285" s="22"/>
    </row>
    <row r="286" spans="2:10" x14ac:dyDescent="0.55000000000000004">
      <c r="B286" s="22"/>
      <c r="C286" s="24"/>
      <c r="D286" s="24"/>
      <c r="E286" s="24"/>
      <c r="F286" s="24"/>
      <c r="G286" s="22"/>
      <c r="H286" s="22"/>
      <c r="I286" s="22"/>
      <c r="J286" s="22"/>
    </row>
    <row r="287" spans="2:10" x14ac:dyDescent="0.55000000000000004">
      <c r="B287" s="22"/>
      <c r="C287" s="24"/>
      <c r="D287" s="24"/>
      <c r="E287" s="24"/>
      <c r="F287" s="24"/>
      <c r="G287" s="22"/>
      <c r="H287" s="22"/>
      <c r="I287" s="22"/>
      <c r="J287" s="22"/>
    </row>
    <row r="288" spans="2:10" x14ac:dyDescent="0.55000000000000004">
      <c r="B288" s="22"/>
      <c r="C288" s="24"/>
      <c r="D288" s="24"/>
      <c r="E288" s="24"/>
      <c r="F288" s="24"/>
      <c r="G288" s="22"/>
      <c r="H288" s="22"/>
      <c r="I288" s="22"/>
      <c r="J288" s="22"/>
    </row>
    <row r="289" spans="2:10" x14ac:dyDescent="0.55000000000000004">
      <c r="B289" s="22"/>
      <c r="C289" s="24"/>
      <c r="D289" s="24"/>
      <c r="E289" s="24"/>
      <c r="F289" s="24"/>
      <c r="G289" s="22"/>
      <c r="H289" s="22"/>
      <c r="I289" s="22"/>
      <c r="J289" s="22"/>
    </row>
    <row r="290" spans="2:10" x14ac:dyDescent="0.55000000000000004">
      <c r="B290" s="22"/>
      <c r="C290" s="24"/>
      <c r="D290" s="24"/>
      <c r="E290" s="24"/>
      <c r="F290" s="24"/>
      <c r="G290" s="22"/>
      <c r="H290" s="22"/>
      <c r="I290" s="22"/>
      <c r="J290" s="22"/>
    </row>
    <row r="291" spans="2:10" x14ac:dyDescent="0.55000000000000004">
      <c r="B291" s="22"/>
      <c r="C291" s="24"/>
      <c r="D291" s="24"/>
      <c r="E291" s="24"/>
      <c r="F291" s="24"/>
      <c r="G291" s="22"/>
      <c r="H291" s="22"/>
      <c r="I291" s="22"/>
      <c r="J291" s="22"/>
    </row>
    <row r="292" spans="2:10" x14ac:dyDescent="0.55000000000000004">
      <c r="B292" s="22"/>
      <c r="C292" s="24"/>
      <c r="D292" s="24"/>
      <c r="E292" s="24"/>
      <c r="F292" s="24"/>
      <c r="G292" s="22"/>
      <c r="H292" s="22"/>
      <c r="I292" s="22"/>
      <c r="J292" s="22"/>
    </row>
    <row r="293" spans="2:10" x14ac:dyDescent="0.55000000000000004">
      <c r="B293" s="22"/>
      <c r="C293" s="24"/>
      <c r="D293" s="24"/>
      <c r="E293" s="24"/>
      <c r="F293" s="24"/>
      <c r="G293" s="22"/>
      <c r="H293" s="22"/>
      <c r="I293" s="22"/>
      <c r="J293" s="22"/>
    </row>
    <row r="294" spans="2:10" x14ac:dyDescent="0.55000000000000004">
      <c r="B294" s="22"/>
      <c r="C294" s="24"/>
      <c r="D294" s="24"/>
      <c r="E294" s="24"/>
      <c r="F294" s="24"/>
      <c r="G294" s="22"/>
      <c r="H294" s="22"/>
      <c r="I294" s="22"/>
      <c r="J294" s="22"/>
    </row>
    <row r="295" spans="2:10" x14ac:dyDescent="0.55000000000000004">
      <c r="B295" s="22"/>
      <c r="C295" s="24"/>
      <c r="D295" s="24"/>
      <c r="E295" s="24"/>
      <c r="F295" s="24"/>
      <c r="G295" s="22"/>
      <c r="H295" s="22"/>
      <c r="I295" s="22"/>
      <c r="J295" s="22"/>
    </row>
    <row r="296" spans="2:10" x14ac:dyDescent="0.55000000000000004">
      <c r="B296" s="22"/>
      <c r="C296" s="24"/>
      <c r="D296" s="24"/>
      <c r="E296" s="24"/>
      <c r="F296" s="24"/>
      <c r="G296" s="22"/>
      <c r="H296" s="22"/>
      <c r="I296" s="22"/>
      <c r="J296" s="22"/>
    </row>
    <row r="297" spans="2:10" x14ac:dyDescent="0.55000000000000004">
      <c r="B297" s="22"/>
      <c r="C297" s="24"/>
      <c r="D297" s="24"/>
      <c r="E297" s="24"/>
      <c r="F297" s="24"/>
      <c r="G297" s="22"/>
      <c r="H297" s="22"/>
      <c r="I297" s="22"/>
      <c r="J297" s="22"/>
    </row>
    <row r="298" spans="2:10" x14ac:dyDescent="0.55000000000000004">
      <c r="B298" s="22"/>
      <c r="C298" s="24"/>
      <c r="D298" s="24"/>
      <c r="E298" s="24"/>
      <c r="F298" s="24"/>
      <c r="G298" s="22"/>
      <c r="H298" s="22"/>
      <c r="I298" s="22"/>
      <c r="J298" s="22"/>
    </row>
    <row r="299" spans="2:10" x14ac:dyDescent="0.55000000000000004">
      <c r="B299" s="22"/>
      <c r="C299" s="24"/>
      <c r="D299" s="24"/>
      <c r="E299" s="24"/>
      <c r="F299" s="24"/>
      <c r="G299" s="22"/>
      <c r="H299" s="22"/>
      <c r="I299" s="22"/>
      <c r="J299" s="22"/>
    </row>
    <row r="300" spans="2:10" x14ac:dyDescent="0.55000000000000004">
      <c r="B300" s="22"/>
      <c r="C300" s="24"/>
      <c r="D300" s="24"/>
      <c r="E300" s="24"/>
      <c r="F300" s="24"/>
      <c r="G300" s="22"/>
      <c r="H300" s="22"/>
      <c r="I300" s="22"/>
      <c r="J300" s="22"/>
    </row>
    <row r="301" spans="2:10" x14ac:dyDescent="0.55000000000000004">
      <c r="B301" s="22"/>
      <c r="C301" s="24"/>
      <c r="D301" s="24"/>
      <c r="E301" s="24"/>
      <c r="F301" s="24"/>
      <c r="G301" s="22"/>
      <c r="H301" s="22"/>
      <c r="I301" s="22"/>
      <c r="J301" s="22"/>
    </row>
    <row r="302" spans="2:10" x14ac:dyDescent="0.55000000000000004">
      <c r="B302" s="22"/>
      <c r="C302" s="24"/>
      <c r="D302" s="24"/>
      <c r="E302" s="24"/>
      <c r="F302" s="24"/>
      <c r="G302" s="22"/>
      <c r="H302" s="22"/>
      <c r="I302" s="22"/>
      <c r="J302" s="22"/>
    </row>
    <row r="303" spans="2:10" x14ac:dyDescent="0.55000000000000004">
      <c r="B303" s="22"/>
      <c r="C303" s="24"/>
      <c r="D303" s="24"/>
      <c r="E303" s="24"/>
      <c r="F303" s="24"/>
      <c r="G303" s="22"/>
      <c r="H303" s="22"/>
      <c r="I303" s="22"/>
      <c r="J303" s="22"/>
    </row>
    <row r="304" spans="2:10" x14ac:dyDescent="0.55000000000000004">
      <c r="B304" s="22"/>
      <c r="C304" s="24"/>
      <c r="D304" s="24"/>
      <c r="E304" s="24"/>
      <c r="F304" s="24"/>
      <c r="G304" s="22"/>
      <c r="H304" s="22"/>
      <c r="I304" s="22"/>
      <c r="J304" s="22"/>
    </row>
    <row r="305" spans="2:10" x14ac:dyDescent="0.55000000000000004">
      <c r="B305" s="22"/>
      <c r="C305" s="24"/>
      <c r="D305" s="24"/>
      <c r="E305" s="24"/>
      <c r="F305" s="24"/>
      <c r="G305" s="22"/>
      <c r="H305" s="22"/>
      <c r="I305" s="22"/>
      <c r="J305" s="22"/>
    </row>
    <row r="306" spans="2:10" x14ac:dyDescent="0.55000000000000004">
      <c r="B306" s="22"/>
      <c r="C306" s="24"/>
      <c r="D306" s="24"/>
      <c r="E306" s="24"/>
      <c r="F306" s="24"/>
      <c r="G306" s="22"/>
      <c r="H306" s="22"/>
      <c r="I306" s="22"/>
      <c r="J306" s="22"/>
    </row>
    <row r="307" spans="2:10" x14ac:dyDescent="0.55000000000000004">
      <c r="B307" s="22"/>
      <c r="C307" s="24"/>
      <c r="D307" s="24"/>
      <c r="E307" s="24"/>
      <c r="F307" s="24"/>
      <c r="G307" s="22"/>
      <c r="H307" s="22"/>
      <c r="I307" s="22"/>
      <c r="J307" s="22"/>
    </row>
    <row r="308" spans="2:10" x14ac:dyDescent="0.55000000000000004">
      <c r="B308" s="22"/>
      <c r="C308" s="24"/>
      <c r="D308" s="24"/>
      <c r="E308" s="24"/>
      <c r="F308" s="24"/>
      <c r="G308" s="22"/>
      <c r="H308" s="22"/>
      <c r="I308" s="22"/>
      <c r="J308" s="22"/>
    </row>
    <row r="309" spans="2:10" x14ac:dyDescent="0.55000000000000004">
      <c r="B309" s="22"/>
      <c r="C309" s="24"/>
      <c r="D309" s="24"/>
      <c r="E309" s="24"/>
      <c r="F309" s="24"/>
      <c r="G309" s="22"/>
      <c r="H309" s="22"/>
      <c r="I309" s="22"/>
      <c r="J309" s="22"/>
    </row>
    <row r="310" spans="2:10" x14ac:dyDescent="0.55000000000000004">
      <c r="B310" s="22"/>
      <c r="C310" s="24"/>
      <c r="D310" s="24"/>
      <c r="E310" s="24"/>
      <c r="F310" s="24"/>
      <c r="G310" s="22"/>
      <c r="H310" s="22"/>
      <c r="I310" s="22"/>
      <c r="J310" s="22"/>
    </row>
    <row r="311" spans="2:10" x14ac:dyDescent="0.55000000000000004">
      <c r="B311" s="22"/>
      <c r="C311" s="24"/>
      <c r="D311" s="24"/>
      <c r="E311" s="24"/>
      <c r="F311" s="24"/>
      <c r="G311" s="22"/>
      <c r="H311" s="22"/>
      <c r="I311" s="22"/>
      <c r="J311" s="22"/>
    </row>
    <row r="312" spans="2:10" x14ac:dyDescent="0.55000000000000004">
      <c r="B312" s="22"/>
      <c r="C312" s="24"/>
      <c r="D312" s="24"/>
      <c r="E312" s="24"/>
      <c r="F312" s="24"/>
      <c r="G312" s="22"/>
      <c r="H312" s="22"/>
      <c r="I312" s="22"/>
      <c r="J312" s="22"/>
    </row>
    <row r="313" spans="2:10" x14ac:dyDescent="0.55000000000000004">
      <c r="B313" s="22"/>
      <c r="C313" s="24"/>
      <c r="D313" s="24"/>
      <c r="E313" s="24"/>
      <c r="F313" s="24"/>
      <c r="G313" s="22"/>
      <c r="H313" s="22"/>
      <c r="I313" s="22"/>
      <c r="J313" s="22"/>
    </row>
    <row r="314" spans="2:10" x14ac:dyDescent="0.55000000000000004">
      <c r="B314" s="22"/>
      <c r="C314" s="24"/>
      <c r="D314" s="24"/>
      <c r="E314" s="24"/>
      <c r="F314" s="24"/>
      <c r="G314" s="22"/>
      <c r="H314" s="22"/>
      <c r="I314" s="22"/>
      <c r="J314" s="22"/>
    </row>
    <row r="315" spans="2:10" x14ac:dyDescent="0.55000000000000004">
      <c r="B315" s="22"/>
      <c r="C315" s="24"/>
      <c r="D315" s="24"/>
      <c r="E315" s="24"/>
      <c r="F315" s="24"/>
      <c r="G315" s="22"/>
      <c r="H315" s="22"/>
      <c r="I315" s="22"/>
      <c r="J315" s="22"/>
    </row>
    <row r="316" spans="2:10" x14ac:dyDescent="0.55000000000000004">
      <c r="B316" s="22"/>
      <c r="C316" s="24"/>
      <c r="D316" s="24"/>
      <c r="E316" s="24"/>
      <c r="F316" s="24"/>
      <c r="G316" s="22"/>
      <c r="H316" s="22"/>
      <c r="I316" s="22"/>
      <c r="J316" s="22"/>
    </row>
    <row r="317" spans="2:10" x14ac:dyDescent="0.55000000000000004">
      <c r="B317" s="22"/>
      <c r="C317" s="24"/>
      <c r="D317" s="24"/>
      <c r="E317" s="24"/>
      <c r="F317" s="24"/>
      <c r="G317" s="22"/>
      <c r="H317" s="22"/>
      <c r="I317" s="22"/>
      <c r="J317" s="22"/>
    </row>
    <row r="318" spans="2:10" x14ac:dyDescent="0.55000000000000004">
      <c r="B318" s="22"/>
      <c r="C318" s="24"/>
      <c r="D318" s="24"/>
      <c r="E318" s="24"/>
      <c r="F318" s="24"/>
      <c r="G318" s="22"/>
      <c r="H318" s="22"/>
      <c r="I318" s="22"/>
      <c r="J318" s="22"/>
    </row>
    <row r="319" spans="2:10" x14ac:dyDescent="0.55000000000000004">
      <c r="B319" s="22"/>
      <c r="C319" s="24"/>
      <c r="D319" s="24"/>
      <c r="E319" s="24"/>
      <c r="F319" s="24"/>
      <c r="G319" s="22"/>
      <c r="H319" s="22"/>
      <c r="I319" s="22"/>
      <c r="J319" s="22"/>
    </row>
    <row r="320" spans="2:10" x14ac:dyDescent="0.55000000000000004">
      <c r="B320" s="22"/>
      <c r="C320" s="24"/>
      <c r="D320" s="24"/>
      <c r="E320" s="24"/>
      <c r="F320" s="24"/>
      <c r="G320" s="22"/>
      <c r="H320" s="22"/>
      <c r="I320" s="22"/>
      <c r="J320" s="22"/>
    </row>
    <row r="321" spans="2:10" x14ac:dyDescent="0.55000000000000004">
      <c r="B321" s="22"/>
      <c r="C321" s="24"/>
      <c r="D321" s="24"/>
      <c r="E321" s="24"/>
      <c r="F321" s="24"/>
      <c r="G321" s="22"/>
      <c r="H321" s="22"/>
      <c r="I321" s="22"/>
      <c r="J321" s="22"/>
    </row>
    <row r="322" spans="2:10" x14ac:dyDescent="0.55000000000000004">
      <c r="B322" s="22"/>
      <c r="C322" s="24"/>
      <c r="D322" s="24"/>
      <c r="E322" s="24"/>
      <c r="F322" s="24"/>
      <c r="G322" s="22"/>
      <c r="H322" s="22"/>
      <c r="I322" s="22"/>
      <c r="J322" s="22"/>
    </row>
    <row r="323" spans="2:10" x14ac:dyDescent="0.55000000000000004">
      <c r="B323" s="22"/>
      <c r="C323" s="24"/>
      <c r="D323" s="24"/>
      <c r="E323" s="24"/>
      <c r="F323" s="24"/>
      <c r="G323" s="22"/>
      <c r="H323" s="22"/>
      <c r="I323" s="22"/>
      <c r="J323" s="22"/>
    </row>
    <row r="324" spans="2:10" x14ac:dyDescent="0.55000000000000004">
      <c r="B324" s="22"/>
      <c r="C324" s="24"/>
      <c r="D324" s="24"/>
      <c r="E324" s="24"/>
      <c r="F324" s="24"/>
      <c r="G324" s="22"/>
      <c r="H324" s="22"/>
      <c r="I324" s="22"/>
      <c r="J324" s="22"/>
    </row>
    <row r="325" spans="2:10" x14ac:dyDescent="0.55000000000000004">
      <c r="B325" s="22"/>
      <c r="C325" s="24"/>
      <c r="D325" s="24"/>
      <c r="E325" s="24"/>
      <c r="F325" s="24"/>
      <c r="G325" s="22"/>
      <c r="H325" s="22"/>
      <c r="I325" s="22"/>
      <c r="J325" s="22"/>
    </row>
    <row r="326" spans="2:10" x14ac:dyDescent="0.55000000000000004">
      <c r="B326" s="22"/>
      <c r="C326" s="24"/>
      <c r="D326" s="24"/>
      <c r="E326" s="24"/>
      <c r="F326" s="24"/>
      <c r="G326" s="22"/>
      <c r="H326" s="22"/>
      <c r="I326" s="22"/>
      <c r="J326" s="22"/>
    </row>
    <row r="327" spans="2:10" x14ac:dyDescent="0.55000000000000004">
      <c r="B327" s="22"/>
      <c r="C327" s="24"/>
      <c r="D327" s="24"/>
      <c r="E327" s="24"/>
      <c r="F327" s="24"/>
      <c r="G327" s="22"/>
      <c r="H327" s="22"/>
      <c r="I327" s="22"/>
      <c r="J327" s="22"/>
    </row>
    <row r="328" spans="2:10" x14ac:dyDescent="0.55000000000000004">
      <c r="B328" s="22"/>
      <c r="C328" s="24"/>
      <c r="D328" s="24"/>
      <c r="E328" s="24"/>
      <c r="F328" s="24"/>
      <c r="G328" s="22"/>
      <c r="H328" s="22"/>
      <c r="I328" s="22"/>
      <c r="J328" s="22"/>
    </row>
    <row r="329" spans="2:10" x14ac:dyDescent="0.55000000000000004">
      <c r="B329" s="22"/>
      <c r="C329" s="24"/>
      <c r="D329" s="24"/>
      <c r="E329" s="24"/>
      <c r="F329" s="24"/>
      <c r="G329" s="22"/>
      <c r="H329" s="22"/>
      <c r="I329" s="22"/>
      <c r="J329" s="22"/>
    </row>
    <row r="330" spans="2:10" x14ac:dyDescent="0.55000000000000004">
      <c r="B330" s="22"/>
      <c r="C330" s="24"/>
      <c r="D330" s="24"/>
      <c r="E330" s="24"/>
      <c r="F330" s="24"/>
      <c r="G330" s="22"/>
      <c r="H330" s="22"/>
      <c r="I330" s="22"/>
      <c r="J330" s="22"/>
    </row>
    <row r="331" spans="2:10" x14ac:dyDescent="0.55000000000000004">
      <c r="B331" s="22"/>
      <c r="C331" s="24"/>
      <c r="D331" s="24"/>
      <c r="E331" s="24"/>
      <c r="F331" s="24"/>
      <c r="G331" s="22"/>
      <c r="H331" s="22"/>
      <c r="I331" s="22"/>
      <c r="J331" s="22"/>
    </row>
    <row r="332" spans="2:10" x14ac:dyDescent="0.55000000000000004">
      <c r="B332" s="22"/>
      <c r="C332" s="24"/>
      <c r="D332" s="24"/>
      <c r="E332" s="24"/>
      <c r="F332" s="24"/>
      <c r="G332" s="22"/>
      <c r="H332" s="22"/>
      <c r="I332" s="22"/>
      <c r="J332" s="22"/>
    </row>
    <row r="333" spans="2:10" x14ac:dyDescent="0.55000000000000004">
      <c r="B333" s="22"/>
      <c r="C333" s="24"/>
      <c r="D333" s="24"/>
      <c r="E333" s="24"/>
      <c r="F333" s="24"/>
      <c r="G333" s="22"/>
      <c r="H333" s="22"/>
      <c r="I333" s="22"/>
      <c r="J333" s="22"/>
    </row>
    <row r="334" spans="2:10" x14ac:dyDescent="0.55000000000000004">
      <c r="B334" s="22"/>
      <c r="C334" s="24"/>
      <c r="D334" s="24"/>
      <c r="E334" s="24"/>
      <c r="F334" s="24"/>
      <c r="G334" s="22"/>
      <c r="H334" s="22"/>
      <c r="I334" s="22"/>
      <c r="J334" s="22"/>
    </row>
    <row r="335" spans="2:10" x14ac:dyDescent="0.55000000000000004">
      <c r="B335" s="22"/>
      <c r="C335" s="24"/>
      <c r="D335" s="24"/>
      <c r="E335" s="24"/>
      <c r="F335" s="24"/>
      <c r="G335" s="22"/>
      <c r="H335" s="22"/>
      <c r="I335" s="22"/>
      <c r="J335" s="22"/>
    </row>
    <row r="336" spans="2:10" x14ac:dyDescent="0.55000000000000004">
      <c r="B336" s="22"/>
      <c r="C336" s="24"/>
      <c r="D336" s="24"/>
      <c r="E336" s="24"/>
      <c r="F336" s="24"/>
      <c r="G336" s="22"/>
      <c r="H336" s="22"/>
      <c r="I336" s="22"/>
      <c r="J336" s="22"/>
    </row>
    <row r="337" spans="2:10" x14ac:dyDescent="0.55000000000000004">
      <c r="B337" s="22"/>
      <c r="C337" s="24"/>
      <c r="D337" s="24"/>
      <c r="E337" s="24"/>
      <c r="F337" s="24"/>
      <c r="G337" s="22"/>
      <c r="H337" s="22"/>
      <c r="I337" s="22"/>
      <c r="J337" s="22"/>
    </row>
    <row r="338" spans="2:10" x14ac:dyDescent="0.55000000000000004">
      <c r="B338" s="22"/>
      <c r="C338" s="24"/>
      <c r="D338" s="24"/>
      <c r="E338" s="24"/>
      <c r="F338" s="24"/>
      <c r="G338" s="22"/>
      <c r="H338" s="22"/>
      <c r="I338" s="22"/>
      <c r="J338" s="22"/>
    </row>
    <row r="339" spans="2:10" x14ac:dyDescent="0.55000000000000004">
      <c r="B339" s="22"/>
      <c r="C339" s="24"/>
      <c r="D339" s="24"/>
      <c r="E339" s="24"/>
      <c r="F339" s="24"/>
      <c r="G339" s="22"/>
      <c r="H339" s="22"/>
      <c r="I339" s="22"/>
      <c r="J339" s="22"/>
    </row>
    <row r="340" spans="2:10" x14ac:dyDescent="0.55000000000000004">
      <c r="B340" s="22"/>
      <c r="C340" s="24"/>
      <c r="D340" s="24"/>
      <c r="E340" s="24"/>
      <c r="F340" s="24"/>
      <c r="G340" s="22"/>
      <c r="H340" s="22"/>
      <c r="I340" s="22"/>
      <c r="J340" s="22"/>
    </row>
    <row r="341" spans="2:10" x14ac:dyDescent="0.55000000000000004">
      <c r="B341" s="22"/>
      <c r="C341" s="24"/>
      <c r="D341" s="24"/>
      <c r="E341" s="24"/>
      <c r="F341" s="24"/>
      <c r="G341" s="22"/>
      <c r="H341" s="22"/>
      <c r="I341" s="22"/>
      <c r="J341" s="22"/>
    </row>
    <row r="342" spans="2:10" x14ac:dyDescent="0.55000000000000004">
      <c r="B342" s="22"/>
      <c r="C342" s="24"/>
      <c r="D342" s="24"/>
      <c r="E342" s="24"/>
      <c r="F342" s="24"/>
      <c r="G342" s="22"/>
      <c r="H342" s="22"/>
      <c r="I342" s="22"/>
      <c r="J342" s="22"/>
    </row>
    <row r="343" spans="2:10" x14ac:dyDescent="0.55000000000000004">
      <c r="B343" s="22"/>
      <c r="C343" s="24"/>
      <c r="D343" s="24"/>
      <c r="E343" s="24"/>
      <c r="F343" s="24"/>
      <c r="G343" s="22"/>
      <c r="H343" s="22"/>
      <c r="I343" s="22"/>
      <c r="J343" s="22"/>
    </row>
    <row r="344" spans="2:10" x14ac:dyDescent="0.55000000000000004">
      <c r="B344" s="22"/>
      <c r="C344" s="24"/>
      <c r="D344" s="24"/>
      <c r="E344" s="24"/>
      <c r="F344" s="24"/>
      <c r="G344" s="22"/>
      <c r="H344" s="22"/>
      <c r="I344" s="22"/>
      <c r="J344" s="22"/>
    </row>
    <row r="345" spans="2:10" x14ac:dyDescent="0.55000000000000004">
      <c r="B345" s="22"/>
      <c r="C345" s="24"/>
      <c r="D345" s="24"/>
      <c r="E345" s="24"/>
      <c r="F345" s="24"/>
      <c r="G345" s="22"/>
      <c r="H345" s="22"/>
      <c r="I345" s="22"/>
      <c r="J345" s="22"/>
    </row>
    <row r="346" spans="2:10" x14ac:dyDescent="0.55000000000000004">
      <c r="B346" s="22"/>
      <c r="C346" s="24"/>
      <c r="D346" s="24"/>
      <c r="E346" s="24"/>
      <c r="F346" s="24"/>
      <c r="G346" s="22"/>
      <c r="H346" s="22"/>
      <c r="I346" s="22"/>
      <c r="J346" s="22"/>
    </row>
    <row r="347" spans="2:10" x14ac:dyDescent="0.55000000000000004">
      <c r="B347" s="22"/>
      <c r="C347" s="24"/>
      <c r="D347" s="24"/>
      <c r="E347" s="24"/>
      <c r="F347" s="24"/>
      <c r="G347" s="22"/>
      <c r="H347" s="22"/>
      <c r="I347" s="22"/>
      <c r="J347" s="22"/>
    </row>
    <row r="348" spans="2:10" x14ac:dyDescent="0.55000000000000004">
      <c r="B348" s="22"/>
      <c r="C348" s="24"/>
      <c r="D348" s="24"/>
      <c r="E348" s="24"/>
      <c r="F348" s="24"/>
      <c r="G348" s="22"/>
      <c r="H348" s="22"/>
      <c r="I348" s="22"/>
      <c r="J348" s="22"/>
    </row>
    <row r="349" spans="2:10" x14ac:dyDescent="0.55000000000000004">
      <c r="B349" s="22"/>
      <c r="C349" s="24"/>
      <c r="D349" s="24"/>
      <c r="E349" s="24"/>
      <c r="F349" s="24"/>
      <c r="G349" s="22"/>
      <c r="H349" s="22"/>
      <c r="I349" s="22"/>
      <c r="J349" s="22"/>
    </row>
    <row r="350" spans="2:10" x14ac:dyDescent="0.55000000000000004">
      <c r="B350" s="22"/>
      <c r="C350" s="24"/>
      <c r="D350" s="24"/>
      <c r="E350" s="24"/>
      <c r="F350" s="24"/>
      <c r="G350" s="22"/>
      <c r="H350" s="22"/>
      <c r="I350" s="22"/>
      <c r="J350" s="22"/>
    </row>
    <row r="351" spans="2:10" x14ac:dyDescent="0.55000000000000004">
      <c r="B351" s="22"/>
      <c r="C351" s="24"/>
      <c r="D351" s="24"/>
      <c r="E351" s="24"/>
      <c r="F351" s="24"/>
      <c r="G351" s="22"/>
      <c r="H351" s="22"/>
      <c r="I351" s="22"/>
      <c r="J351" s="22"/>
    </row>
    <row r="352" spans="2:10" x14ac:dyDescent="0.55000000000000004">
      <c r="B352" s="22"/>
      <c r="C352" s="24"/>
      <c r="D352" s="24"/>
      <c r="E352" s="24"/>
      <c r="F352" s="24"/>
      <c r="G352" s="22"/>
      <c r="H352" s="22"/>
      <c r="I352" s="22"/>
      <c r="J352" s="22"/>
    </row>
    <row r="353" spans="2:10" x14ac:dyDescent="0.55000000000000004">
      <c r="B353" s="22"/>
      <c r="C353" s="24"/>
      <c r="D353" s="24"/>
      <c r="E353" s="24"/>
      <c r="F353" s="24"/>
      <c r="G353" s="22"/>
      <c r="H353" s="22"/>
      <c r="I353" s="22"/>
      <c r="J353" s="22"/>
    </row>
    <row r="354" spans="2:10" x14ac:dyDescent="0.55000000000000004">
      <c r="B354" s="22"/>
      <c r="C354" s="24"/>
      <c r="D354" s="24"/>
      <c r="E354" s="24"/>
      <c r="F354" s="24"/>
      <c r="G354" s="22"/>
      <c r="H354" s="22"/>
      <c r="I354" s="22"/>
      <c r="J354" s="22"/>
    </row>
    <row r="355" spans="2:10" x14ac:dyDescent="0.55000000000000004">
      <c r="B355" s="22"/>
      <c r="C355" s="24"/>
      <c r="D355" s="24"/>
      <c r="E355" s="24"/>
      <c r="F355" s="24"/>
      <c r="G355" s="22"/>
      <c r="H355" s="22"/>
      <c r="I355" s="22"/>
      <c r="J355" s="22"/>
    </row>
    <row r="356" spans="2:10" x14ac:dyDescent="0.55000000000000004">
      <c r="B356" s="22"/>
      <c r="C356" s="24"/>
      <c r="D356" s="24"/>
      <c r="E356" s="24"/>
      <c r="F356" s="24"/>
      <c r="G356" s="22"/>
      <c r="H356" s="22"/>
      <c r="I356" s="22"/>
      <c r="J356" s="22"/>
    </row>
    <row r="357" spans="2:10" x14ac:dyDescent="0.55000000000000004">
      <c r="B357" s="22"/>
      <c r="C357" s="24"/>
      <c r="D357" s="24"/>
      <c r="E357" s="24"/>
      <c r="F357" s="24"/>
      <c r="G357" s="22"/>
      <c r="H357" s="22"/>
      <c r="I357" s="22"/>
      <c r="J357" s="22"/>
    </row>
    <row r="358" spans="2:10" x14ac:dyDescent="0.55000000000000004">
      <c r="B358" s="22"/>
      <c r="C358" s="24"/>
      <c r="D358" s="24"/>
      <c r="E358" s="24"/>
      <c r="F358" s="24"/>
      <c r="G358" s="22"/>
      <c r="H358" s="22"/>
      <c r="I358" s="22"/>
      <c r="J358" s="22"/>
    </row>
    <row r="359" spans="2:10" x14ac:dyDescent="0.55000000000000004">
      <c r="B359" s="22"/>
      <c r="C359" s="24"/>
      <c r="D359" s="24"/>
      <c r="E359" s="24"/>
      <c r="F359" s="24"/>
      <c r="G359" s="22"/>
      <c r="H359" s="22"/>
      <c r="I359" s="22"/>
      <c r="J359" s="22"/>
    </row>
    <row r="360" spans="2:10" x14ac:dyDescent="0.55000000000000004">
      <c r="B360" s="22"/>
      <c r="C360" s="24"/>
      <c r="D360" s="24"/>
      <c r="E360" s="24"/>
      <c r="F360" s="24"/>
      <c r="G360" s="22"/>
      <c r="H360" s="22"/>
      <c r="I360" s="22"/>
      <c r="J360" s="22"/>
    </row>
    <row r="361" spans="2:10" x14ac:dyDescent="0.55000000000000004">
      <c r="B361" s="22"/>
      <c r="C361" s="24"/>
      <c r="D361" s="24"/>
      <c r="E361" s="24"/>
      <c r="F361" s="24"/>
      <c r="G361" s="22"/>
      <c r="H361" s="22"/>
      <c r="I361" s="22"/>
      <c r="J361" s="22"/>
    </row>
    <row r="362" spans="2:10" x14ac:dyDescent="0.55000000000000004">
      <c r="B362" s="22"/>
      <c r="C362" s="24"/>
      <c r="D362" s="24"/>
      <c r="E362" s="24"/>
      <c r="F362" s="24"/>
      <c r="G362" s="22"/>
      <c r="H362" s="22"/>
      <c r="I362" s="22"/>
      <c r="J362" s="22"/>
    </row>
    <row r="363" spans="2:10" x14ac:dyDescent="0.55000000000000004">
      <c r="B363" s="22"/>
      <c r="C363" s="24"/>
      <c r="D363" s="24"/>
      <c r="E363" s="24"/>
      <c r="F363" s="24"/>
      <c r="G363" s="22"/>
      <c r="H363" s="22"/>
      <c r="I363" s="22"/>
      <c r="J363" s="22"/>
    </row>
    <row r="364" spans="2:10" x14ac:dyDescent="0.55000000000000004">
      <c r="B364" s="22"/>
      <c r="C364" s="24"/>
      <c r="D364" s="24"/>
      <c r="E364" s="24"/>
      <c r="F364" s="24"/>
      <c r="G364" s="22"/>
      <c r="H364" s="22"/>
      <c r="I364" s="22"/>
      <c r="J364" s="22"/>
    </row>
    <row r="365" spans="2:10" x14ac:dyDescent="0.55000000000000004">
      <c r="B365" s="22"/>
      <c r="C365" s="24"/>
      <c r="D365" s="24"/>
      <c r="E365" s="24"/>
      <c r="F365" s="24"/>
      <c r="G365" s="22"/>
      <c r="H365" s="22"/>
      <c r="I365" s="22"/>
      <c r="J365" s="22"/>
    </row>
    <row r="366" spans="2:10" x14ac:dyDescent="0.55000000000000004">
      <c r="B366" s="22"/>
      <c r="C366" s="24"/>
      <c r="D366" s="24"/>
      <c r="E366" s="24"/>
      <c r="F366" s="24"/>
      <c r="G366" s="22"/>
      <c r="H366" s="22"/>
      <c r="I366" s="22"/>
      <c r="J366" s="22"/>
    </row>
    <row r="367" spans="2:10" x14ac:dyDescent="0.55000000000000004">
      <c r="B367" s="22"/>
      <c r="C367" s="24"/>
      <c r="D367" s="24"/>
      <c r="E367" s="24"/>
      <c r="F367" s="24"/>
      <c r="G367" s="22"/>
      <c r="H367" s="22"/>
      <c r="I367" s="22"/>
      <c r="J367" s="22"/>
    </row>
    <row r="368" spans="2:10" x14ac:dyDescent="0.55000000000000004">
      <c r="B368" s="22"/>
      <c r="C368" s="24"/>
      <c r="D368" s="24"/>
      <c r="E368" s="24"/>
      <c r="F368" s="24"/>
      <c r="G368" s="22"/>
      <c r="H368" s="22"/>
      <c r="I368" s="22"/>
      <c r="J368" s="22"/>
    </row>
    <row r="369" spans="2:10" x14ac:dyDescent="0.55000000000000004">
      <c r="B369" s="22"/>
      <c r="C369" s="24"/>
      <c r="D369" s="24"/>
      <c r="E369" s="24"/>
      <c r="F369" s="24"/>
      <c r="G369" s="22"/>
      <c r="H369" s="22"/>
      <c r="I369" s="22"/>
      <c r="J369" s="22"/>
    </row>
    <row r="370" spans="2:10" x14ac:dyDescent="0.55000000000000004">
      <c r="B370" s="22"/>
      <c r="C370" s="24"/>
      <c r="D370" s="24"/>
      <c r="E370" s="24"/>
      <c r="F370" s="24"/>
      <c r="G370" s="22"/>
      <c r="H370" s="22"/>
      <c r="I370" s="22"/>
      <c r="J370" s="22"/>
    </row>
    <row r="371" spans="2:10" x14ac:dyDescent="0.55000000000000004">
      <c r="B371" s="22"/>
      <c r="C371" s="24"/>
      <c r="D371" s="24"/>
      <c r="E371" s="24"/>
      <c r="F371" s="24"/>
      <c r="G371" s="22"/>
      <c r="H371" s="22"/>
      <c r="I371" s="22"/>
      <c r="J371" s="22"/>
    </row>
    <row r="372" spans="2:10" x14ac:dyDescent="0.55000000000000004">
      <c r="B372" s="22"/>
      <c r="C372" s="24"/>
      <c r="D372" s="24"/>
      <c r="E372" s="24"/>
      <c r="F372" s="24"/>
      <c r="G372" s="22"/>
      <c r="H372" s="22"/>
      <c r="I372" s="22"/>
      <c r="J372" s="22"/>
    </row>
    <row r="373" spans="2:10" x14ac:dyDescent="0.55000000000000004">
      <c r="B373" s="22"/>
      <c r="C373" s="24"/>
      <c r="D373" s="24"/>
      <c r="E373" s="24"/>
      <c r="F373" s="24"/>
      <c r="G373" s="22"/>
      <c r="H373" s="22"/>
      <c r="I373" s="22"/>
      <c r="J373" s="22"/>
    </row>
    <row r="374" spans="2:10" x14ac:dyDescent="0.55000000000000004">
      <c r="B374" s="22"/>
      <c r="C374" s="24"/>
      <c r="D374" s="24"/>
      <c r="E374" s="24"/>
      <c r="F374" s="24"/>
      <c r="G374" s="22"/>
      <c r="H374" s="22"/>
      <c r="I374" s="22"/>
      <c r="J374" s="22"/>
    </row>
    <row r="375" spans="2:10" x14ac:dyDescent="0.55000000000000004">
      <c r="B375" s="22"/>
      <c r="C375" s="24"/>
      <c r="D375" s="24"/>
      <c r="E375" s="24"/>
      <c r="F375" s="24"/>
      <c r="G375" s="22"/>
      <c r="H375" s="22"/>
      <c r="I375" s="22"/>
      <c r="J375" s="22"/>
    </row>
    <row r="376" spans="2:10" x14ac:dyDescent="0.55000000000000004">
      <c r="B376" s="22"/>
      <c r="C376" s="24"/>
      <c r="D376" s="24"/>
      <c r="E376" s="24"/>
      <c r="F376" s="24"/>
      <c r="G376" s="22"/>
      <c r="H376" s="22"/>
      <c r="I376" s="22"/>
      <c r="J376" s="22"/>
    </row>
    <row r="377" spans="2:10" x14ac:dyDescent="0.55000000000000004">
      <c r="B377" s="22"/>
      <c r="C377" s="24"/>
      <c r="D377" s="24"/>
      <c r="E377" s="24"/>
      <c r="F377" s="24"/>
      <c r="G377" s="22"/>
      <c r="H377" s="22"/>
      <c r="I377" s="22"/>
      <c r="J377" s="22"/>
    </row>
    <row r="378" spans="2:10" x14ac:dyDescent="0.55000000000000004">
      <c r="B378" s="22"/>
      <c r="C378" s="24"/>
      <c r="D378" s="24"/>
      <c r="E378" s="24"/>
      <c r="F378" s="24"/>
      <c r="G378" s="22"/>
      <c r="H378" s="22"/>
      <c r="I378" s="22"/>
      <c r="J378" s="22"/>
    </row>
    <row r="379" spans="2:10" x14ac:dyDescent="0.55000000000000004">
      <c r="B379" s="22"/>
      <c r="C379" s="24"/>
      <c r="D379" s="24"/>
      <c r="E379" s="24"/>
      <c r="F379" s="24"/>
      <c r="G379" s="22"/>
      <c r="H379" s="22"/>
      <c r="I379" s="22"/>
      <c r="J379" s="22"/>
    </row>
    <row r="380" spans="2:10" x14ac:dyDescent="0.55000000000000004">
      <c r="B380" s="22"/>
      <c r="C380" s="24"/>
      <c r="D380" s="24"/>
      <c r="E380" s="24"/>
      <c r="F380" s="24"/>
      <c r="G380" s="22"/>
      <c r="H380" s="22"/>
      <c r="I380" s="22"/>
      <c r="J380" s="22"/>
    </row>
    <row r="381" spans="2:10" x14ac:dyDescent="0.55000000000000004">
      <c r="B381" s="22"/>
      <c r="C381" s="24"/>
      <c r="D381" s="24"/>
      <c r="E381" s="24"/>
      <c r="F381" s="24"/>
      <c r="G381" s="22"/>
      <c r="H381" s="22"/>
      <c r="I381" s="22"/>
      <c r="J381" s="22"/>
    </row>
    <row r="382" spans="2:10" x14ac:dyDescent="0.55000000000000004">
      <c r="B382" s="22"/>
      <c r="C382" s="24"/>
      <c r="D382" s="24"/>
      <c r="E382" s="24"/>
      <c r="F382" s="24"/>
      <c r="G382" s="22"/>
      <c r="H382" s="22"/>
      <c r="I382" s="22"/>
      <c r="J382" s="22"/>
    </row>
    <row r="383" spans="2:10" x14ac:dyDescent="0.55000000000000004">
      <c r="B383" s="22"/>
      <c r="C383" s="24"/>
      <c r="D383" s="24"/>
      <c r="E383" s="24"/>
      <c r="F383" s="24"/>
      <c r="G383" s="22"/>
      <c r="H383" s="22"/>
      <c r="I383" s="22"/>
      <c r="J383" s="22"/>
    </row>
    <row r="384" spans="2:10" x14ac:dyDescent="0.55000000000000004">
      <c r="B384" s="22"/>
      <c r="C384" s="24"/>
      <c r="D384" s="24"/>
      <c r="E384" s="24"/>
      <c r="F384" s="24"/>
      <c r="G384" s="22"/>
      <c r="H384" s="22"/>
      <c r="I384" s="22"/>
      <c r="J384" s="22"/>
    </row>
    <row r="385" spans="2:10" x14ac:dyDescent="0.55000000000000004">
      <c r="B385" s="22"/>
      <c r="C385" s="24"/>
      <c r="D385" s="24"/>
      <c r="E385" s="24"/>
      <c r="F385" s="24"/>
      <c r="G385" s="22"/>
      <c r="H385" s="22"/>
      <c r="I385" s="22"/>
      <c r="J385" s="22"/>
    </row>
    <row r="386" spans="2:10" x14ac:dyDescent="0.55000000000000004">
      <c r="B386" s="22"/>
      <c r="C386" s="24"/>
      <c r="D386" s="24"/>
      <c r="E386" s="24"/>
      <c r="F386" s="24"/>
      <c r="G386" s="22"/>
      <c r="H386" s="22"/>
      <c r="I386" s="22"/>
      <c r="J386" s="22"/>
    </row>
    <row r="387" spans="2:10" x14ac:dyDescent="0.55000000000000004">
      <c r="B387" s="22"/>
      <c r="C387" s="24"/>
      <c r="D387" s="24"/>
      <c r="E387" s="24"/>
      <c r="F387" s="24"/>
      <c r="G387" s="22"/>
      <c r="H387" s="22"/>
      <c r="I387" s="22"/>
      <c r="J387" s="22"/>
    </row>
    <row r="388" spans="2:10" x14ac:dyDescent="0.55000000000000004">
      <c r="B388" s="22"/>
      <c r="C388" s="24"/>
      <c r="D388" s="24"/>
      <c r="E388" s="24"/>
      <c r="F388" s="24"/>
      <c r="G388" s="22"/>
      <c r="H388" s="22"/>
      <c r="I388" s="22"/>
      <c r="J388" s="22"/>
    </row>
    <row r="389" spans="2:10" x14ac:dyDescent="0.55000000000000004">
      <c r="B389" s="22"/>
      <c r="C389" s="24"/>
      <c r="D389" s="24"/>
      <c r="E389" s="24"/>
      <c r="F389" s="24"/>
      <c r="G389" s="22"/>
      <c r="H389" s="22"/>
      <c r="I389" s="22"/>
      <c r="J389" s="22"/>
    </row>
    <row r="390" spans="2:10" x14ac:dyDescent="0.55000000000000004">
      <c r="B390" s="22"/>
      <c r="C390" s="24"/>
      <c r="D390" s="24"/>
      <c r="E390" s="24"/>
      <c r="F390" s="24"/>
      <c r="G390" s="22"/>
      <c r="H390" s="22"/>
      <c r="I390" s="22"/>
      <c r="J390" s="22"/>
    </row>
    <row r="391" spans="2:10" x14ac:dyDescent="0.55000000000000004">
      <c r="B391" s="22"/>
      <c r="C391" s="24"/>
      <c r="D391" s="24"/>
      <c r="E391" s="24"/>
      <c r="F391" s="24"/>
      <c r="G391" s="22"/>
      <c r="H391" s="22"/>
      <c r="I391" s="22"/>
      <c r="J391" s="22"/>
    </row>
    <row r="392" spans="2:10" x14ac:dyDescent="0.55000000000000004">
      <c r="B392" s="22"/>
      <c r="C392" s="24"/>
      <c r="D392" s="24"/>
      <c r="E392" s="24"/>
      <c r="F392" s="24"/>
      <c r="G392" s="22"/>
      <c r="H392" s="22"/>
      <c r="I392" s="22"/>
      <c r="J392" s="22"/>
    </row>
    <row r="393" spans="2:10" x14ac:dyDescent="0.55000000000000004">
      <c r="B393" s="22"/>
      <c r="C393" s="24"/>
      <c r="D393" s="24"/>
      <c r="E393" s="24"/>
      <c r="F393" s="24"/>
      <c r="G393" s="22"/>
      <c r="H393" s="22"/>
      <c r="I393" s="22"/>
      <c r="J393" s="22"/>
    </row>
    <row r="394" spans="2:10" x14ac:dyDescent="0.55000000000000004">
      <c r="B394" s="22"/>
      <c r="C394" s="24"/>
      <c r="D394" s="24"/>
      <c r="E394" s="24"/>
      <c r="F394" s="24"/>
      <c r="G394" s="22"/>
      <c r="H394" s="22"/>
      <c r="I394" s="22"/>
      <c r="J394" s="22"/>
    </row>
    <row r="395" spans="2:10" x14ac:dyDescent="0.55000000000000004">
      <c r="B395" s="22"/>
      <c r="C395" s="24"/>
      <c r="D395" s="24"/>
      <c r="E395" s="24"/>
      <c r="F395" s="24"/>
      <c r="G395" s="22"/>
      <c r="H395" s="22"/>
      <c r="I395" s="22"/>
      <c r="J395" s="22"/>
    </row>
    <row r="396" spans="2:10" x14ac:dyDescent="0.55000000000000004">
      <c r="B396" s="22"/>
      <c r="C396" s="24"/>
      <c r="D396" s="24"/>
      <c r="E396" s="24"/>
      <c r="F396" s="24"/>
      <c r="G396" s="22"/>
      <c r="H396" s="22"/>
      <c r="I396" s="22"/>
      <c r="J396" s="22"/>
    </row>
    <row r="397" spans="2:10" x14ac:dyDescent="0.55000000000000004">
      <c r="B397" s="22"/>
      <c r="C397" s="24"/>
      <c r="D397" s="24"/>
      <c r="E397" s="24"/>
      <c r="F397" s="24"/>
      <c r="G397" s="22"/>
      <c r="H397" s="22"/>
      <c r="I397" s="22"/>
      <c r="J397" s="22"/>
    </row>
    <row r="398" spans="2:10" x14ac:dyDescent="0.55000000000000004">
      <c r="B398" s="22"/>
      <c r="C398" s="24"/>
      <c r="D398" s="24"/>
      <c r="E398" s="24"/>
      <c r="F398" s="24"/>
      <c r="G398" s="22"/>
      <c r="H398" s="22"/>
      <c r="I398" s="22"/>
      <c r="J398" s="22"/>
    </row>
    <row r="399" spans="2:10" x14ac:dyDescent="0.55000000000000004">
      <c r="B399" s="22"/>
      <c r="C399" s="24"/>
      <c r="D399" s="24"/>
      <c r="E399" s="24"/>
      <c r="F399" s="24"/>
      <c r="G399" s="22"/>
      <c r="H399" s="22"/>
      <c r="I399" s="22"/>
      <c r="J399" s="22"/>
    </row>
    <row r="400" spans="2:10" x14ac:dyDescent="0.55000000000000004">
      <c r="B400" s="22"/>
      <c r="C400" s="24"/>
      <c r="D400" s="24"/>
      <c r="E400" s="24"/>
      <c r="F400" s="24"/>
      <c r="G400" s="22"/>
      <c r="H400" s="22"/>
      <c r="I400" s="22"/>
      <c r="J400" s="22"/>
    </row>
    <row r="401" spans="2:10" x14ac:dyDescent="0.55000000000000004">
      <c r="B401" s="22"/>
      <c r="C401" s="24"/>
      <c r="D401" s="24"/>
      <c r="E401" s="24"/>
      <c r="F401" s="24"/>
      <c r="G401" s="22"/>
      <c r="H401" s="22"/>
      <c r="I401" s="22"/>
      <c r="J401" s="22"/>
    </row>
    <row r="402" spans="2:10" x14ac:dyDescent="0.55000000000000004">
      <c r="B402" s="22"/>
      <c r="C402" s="24"/>
      <c r="D402" s="24"/>
      <c r="E402" s="24"/>
      <c r="F402" s="24"/>
      <c r="G402" s="22"/>
      <c r="H402" s="22"/>
      <c r="I402" s="22"/>
      <c r="J402" s="22"/>
    </row>
    <row r="403" spans="2:10" x14ac:dyDescent="0.55000000000000004">
      <c r="B403" s="22"/>
      <c r="C403" s="24"/>
      <c r="D403" s="24"/>
      <c r="E403" s="24"/>
      <c r="F403" s="24"/>
      <c r="G403" s="22"/>
      <c r="H403" s="22"/>
      <c r="I403" s="22"/>
      <c r="J403" s="22"/>
    </row>
    <row r="404" spans="2:10" x14ac:dyDescent="0.55000000000000004">
      <c r="B404" s="22"/>
      <c r="C404" s="24"/>
      <c r="D404" s="24"/>
      <c r="E404" s="24"/>
      <c r="F404" s="24"/>
      <c r="G404" s="22"/>
      <c r="H404" s="22"/>
      <c r="I404" s="22"/>
      <c r="J404" s="22"/>
    </row>
    <row r="405" spans="2:10" x14ac:dyDescent="0.55000000000000004">
      <c r="B405" s="22"/>
      <c r="C405" s="24"/>
      <c r="D405" s="24"/>
      <c r="E405" s="24"/>
      <c r="F405" s="24"/>
      <c r="G405" s="22"/>
      <c r="H405" s="22"/>
      <c r="I405" s="22"/>
      <c r="J405" s="22"/>
    </row>
    <row r="406" spans="2:10" x14ac:dyDescent="0.55000000000000004">
      <c r="B406" s="22"/>
      <c r="C406" s="24"/>
      <c r="D406" s="24"/>
      <c r="E406" s="24"/>
      <c r="F406" s="24"/>
      <c r="G406" s="22"/>
      <c r="H406" s="22"/>
      <c r="I406" s="22"/>
      <c r="J406" s="22"/>
    </row>
    <row r="407" spans="2:10" x14ac:dyDescent="0.55000000000000004">
      <c r="B407" s="22"/>
      <c r="C407" s="24"/>
      <c r="D407" s="24"/>
      <c r="E407" s="24"/>
      <c r="F407" s="24"/>
      <c r="G407" s="22"/>
      <c r="H407" s="22"/>
      <c r="I407" s="22"/>
      <c r="J407" s="22"/>
    </row>
    <row r="408" spans="2:10" x14ac:dyDescent="0.55000000000000004">
      <c r="B408" s="22"/>
      <c r="C408" s="24"/>
      <c r="D408" s="24"/>
      <c r="E408" s="24"/>
      <c r="F408" s="24"/>
      <c r="G408" s="22"/>
      <c r="H408" s="22"/>
      <c r="I408" s="22"/>
      <c r="J408" s="22"/>
    </row>
    <row r="409" spans="2:10" x14ac:dyDescent="0.55000000000000004">
      <c r="B409" s="22"/>
      <c r="C409" s="24"/>
      <c r="D409" s="24"/>
      <c r="E409" s="24"/>
      <c r="F409" s="24"/>
      <c r="G409" s="22"/>
      <c r="H409" s="22"/>
      <c r="I409" s="22"/>
      <c r="J409" s="22"/>
    </row>
    <row r="410" spans="2:10" x14ac:dyDescent="0.55000000000000004">
      <c r="B410" s="22"/>
      <c r="C410" s="24"/>
      <c r="D410" s="24"/>
      <c r="E410" s="24"/>
      <c r="F410" s="24"/>
      <c r="G410" s="22"/>
      <c r="H410" s="22"/>
      <c r="I410" s="22"/>
      <c r="J410" s="22"/>
    </row>
    <row r="411" spans="2:10" x14ac:dyDescent="0.55000000000000004">
      <c r="B411" s="22"/>
      <c r="C411" s="24"/>
      <c r="D411" s="24"/>
      <c r="E411" s="24"/>
      <c r="F411" s="24"/>
      <c r="G411" s="22"/>
      <c r="H411" s="22"/>
      <c r="I411" s="22"/>
      <c r="J411" s="22"/>
    </row>
    <row r="412" spans="2:10" x14ac:dyDescent="0.55000000000000004">
      <c r="B412" s="22"/>
      <c r="C412" s="24"/>
      <c r="D412" s="24"/>
      <c r="E412" s="24"/>
      <c r="F412" s="24"/>
      <c r="G412" s="22"/>
      <c r="H412" s="22"/>
      <c r="I412" s="22"/>
      <c r="J412" s="22"/>
    </row>
    <row r="413" spans="2:10" x14ac:dyDescent="0.55000000000000004">
      <c r="B413" s="22"/>
      <c r="C413" s="24"/>
      <c r="D413" s="24"/>
      <c r="E413" s="24"/>
      <c r="F413" s="24"/>
      <c r="G413" s="22"/>
      <c r="H413" s="22"/>
      <c r="I413" s="22"/>
      <c r="J413" s="22"/>
    </row>
    <row r="414" spans="2:10" x14ac:dyDescent="0.55000000000000004">
      <c r="B414" s="22"/>
      <c r="C414" s="24"/>
      <c r="D414" s="24"/>
      <c r="E414" s="24"/>
      <c r="F414" s="24"/>
      <c r="G414" s="22"/>
      <c r="H414" s="22"/>
      <c r="I414" s="22"/>
      <c r="J414" s="22"/>
    </row>
  </sheetData>
  <hyperlinks>
    <hyperlink ref="C59" r:id="rId1" xr:uid="{270A6846-1FAB-4418-A34F-49AF6547E01E}"/>
  </hyperlinks>
  <pageMargins left="0.70866141732283472" right="0.70866141732283472" top="0.74803149606299213" bottom="0.74803149606299213" header="0.31496062992125984" footer="0.31496062992125984"/>
  <pageSetup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A70D-5008-4864-81BC-DB141289304C}">
  <sheetPr>
    <tabColor theme="0"/>
    <pageSetUpPr fitToPage="1"/>
  </sheetPr>
  <dimension ref="A1:AI144"/>
  <sheetViews>
    <sheetView showGridLines="0" topLeftCell="A68" zoomScaleNormal="100" workbookViewId="0">
      <selection activeCell="C91" sqref="C91"/>
    </sheetView>
  </sheetViews>
  <sheetFormatPr defaultColWidth="9.1796875" defaultRowHeight="14.5" x14ac:dyDescent="0.35"/>
  <cols>
    <col min="1" max="1" width="4.453125" style="43" customWidth="1"/>
    <col min="2" max="2" width="4.08984375" style="43" customWidth="1"/>
    <col min="3" max="3" width="13.1796875" style="43" customWidth="1"/>
    <col min="4" max="4" width="9.90625" style="43" customWidth="1"/>
    <col min="5" max="7" width="10.6328125" style="43" customWidth="1"/>
    <col min="8" max="8" width="8.1796875" style="43" customWidth="1"/>
    <col min="9" max="9" width="8" style="43" bestFit="1" customWidth="1"/>
    <col min="10" max="10" width="8.54296875" style="43" customWidth="1"/>
    <col min="11" max="14" width="8.81640625" style="43" customWidth="1"/>
    <col min="15" max="16384" width="9.1796875" style="43"/>
  </cols>
  <sheetData>
    <row r="1" spans="2:35" s="28" customFormat="1" ht="14.5" customHeight="1" x14ac:dyDescent="0.35">
      <c r="B1" s="29"/>
      <c r="C1" s="29"/>
      <c r="D1" s="30"/>
      <c r="E1" s="30"/>
      <c r="F1" s="30"/>
      <c r="G1" s="30"/>
      <c r="H1" s="30"/>
      <c r="I1" s="30"/>
      <c r="J1" s="30"/>
      <c r="K1" s="30"/>
      <c r="L1" s="30"/>
      <c r="M1" s="30"/>
      <c r="N1" s="30"/>
    </row>
    <row r="2" spans="2:35" s="28" customFormat="1" x14ac:dyDescent="0.35">
      <c r="B2" s="6"/>
      <c r="C2" s="6"/>
      <c r="D2" s="2"/>
      <c r="E2" s="2"/>
      <c r="F2" s="2"/>
      <c r="G2" s="2"/>
      <c r="H2" s="2"/>
      <c r="I2" s="2"/>
      <c r="J2" s="2"/>
      <c r="K2" s="2"/>
      <c r="L2" s="2"/>
      <c r="M2" s="2"/>
      <c r="N2" s="2"/>
      <c r="O2" s="3"/>
      <c r="P2" s="3"/>
      <c r="Q2" s="3"/>
      <c r="R2" s="3"/>
      <c r="S2" s="3"/>
      <c r="T2" s="3"/>
      <c r="U2" s="3"/>
      <c r="V2" s="3"/>
      <c r="W2" s="3"/>
      <c r="X2" s="3"/>
      <c r="Y2" s="3"/>
    </row>
    <row r="3" spans="2:35" s="28" customFormat="1" x14ac:dyDescent="0.35">
      <c r="B3" s="6"/>
      <c r="C3" s="6"/>
      <c r="D3" s="2"/>
      <c r="E3" s="2"/>
      <c r="F3" s="2"/>
      <c r="G3" s="2"/>
      <c r="H3" s="2"/>
      <c r="I3" s="2"/>
      <c r="J3" s="2"/>
      <c r="K3" s="2"/>
      <c r="L3" s="2"/>
      <c r="M3" s="2"/>
      <c r="N3" s="2"/>
      <c r="O3" s="3"/>
      <c r="P3" s="3"/>
      <c r="Q3" s="3"/>
      <c r="R3" s="3"/>
      <c r="S3" s="3"/>
      <c r="T3" s="3"/>
      <c r="U3" s="3"/>
      <c r="V3" s="3"/>
      <c r="W3" s="3"/>
      <c r="X3" s="3"/>
      <c r="Y3" s="3"/>
    </row>
    <row r="4" spans="2:35" s="28" customFormat="1" ht="37" x14ac:dyDescent="0.85">
      <c r="B4" s="1"/>
      <c r="C4" s="97" t="s">
        <v>0</v>
      </c>
      <c r="D4" s="2"/>
      <c r="E4" s="2"/>
      <c r="F4" s="2"/>
      <c r="G4" s="2"/>
      <c r="H4" s="2"/>
      <c r="I4" s="2"/>
      <c r="J4" s="2"/>
      <c r="K4" s="2"/>
      <c r="L4" s="2"/>
      <c r="M4" s="2"/>
      <c r="N4" s="2"/>
      <c r="O4" s="3"/>
      <c r="P4" s="3"/>
      <c r="Q4" s="3"/>
      <c r="R4" s="3"/>
      <c r="S4" s="3"/>
      <c r="T4" s="3"/>
      <c r="U4" s="3"/>
      <c r="V4" s="3"/>
      <c r="W4" s="3"/>
      <c r="X4" s="3"/>
      <c r="Y4" s="3"/>
    </row>
    <row r="5" spans="2:35" s="28" customFormat="1" x14ac:dyDescent="0.35">
      <c r="B5" s="4"/>
      <c r="C5" s="4"/>
      <c r="D5" s="2"/>
      <c r="E5" s="2"/>
      <c r="F5" s="2"/>
      <c r="G5" s="2"/>
      <c r="H5" s="2"/>
      <c r="I5" s="2"/>
      <c r="J5" s="2"/>
      <c r="K5" s="2"/>
      <c r="L5" s="2"/>
      <c r="M5" s="2"/>
      <c r="N5" s="2"/>
      <c r="O5" s="3"/>
      <c r="P5" s="3"/>
      <c r="Q5" s="3"/>
      <c r="R5" s="3"/>
      <c r="S5" s="3"/>
      <c r="T5" s="3"/>
      <c r="U5" s="3"/>
      <c r="V5" s="3"/>
      <c r="W5" s="3"/>
      <c r="X5" s="3"/>
      <c r="Y5" s="3"/>
    </row>
    <row r="6" spans="2:35" s="28" customFormat="1" x14ac:dyDescent="0.35">
      <c r="B6" s="37"/>
      <c r="C6" s="37" t="s">
        <v>26</v>
      </c>
      <c r="D6" s="38"/>
      <c r="E6" s="38"/>
      <c r="F6" s="38"/>
      <c r="G6" s="38"/>
      <c r="H6" s="38"/>
      <c r="I6" s="38"/>
      <c r="J6" s="38"/>
      <c r="K6" s="38"/>
      <c r="L6" s="38"/>
      <c r="M6" s="38"/>
      <c r="N6" s="38"/>
      <c r="O6" s="38"/>
      <c r="P6" s="38"/>
      <c r="Q6" s="38"/>
      <c r="R6" s="38"/>
      <c r="S6" s="38"/>
      <c r="T6" s="38"/>
      <c r="U6" s="38"/>
      <c r="V6" s="38"/>
      <c r="W6" s="38"/>
      <c r="X6" s="38"/>
      <c r="Y6" s="38"/>
    </row>
    <row r="7" spans="2:35" s="28" customFormat="1" x14ac:dyDescent="0.35">
      <c r="B7" s="4"/>
      <c r="C7" s="4"/>
      <c r="D7" s="2"/>
      <c r="E7" s="2"/>
      <c r="F7" s="2"/>
      <c r="G7" s="2"/>
      <c r="H7" s="2"/>
      <c r="I7" s="2"/>
      <c r="J7" s="2"/>
      <c r="K7" s="2"/>
      <c r="L7" s="2"/>
      <c r="M7" s="2"/>
      <c r="N7" s="2"/>
      <c r="O7" s="3"/>
      <c r="P7" s="3"/>
      <c r="Q7" s="3"/>
      <c r="R7" s="3"/>
      <c r="S7" s="3"/>
      <c r="T7" s="3"/>
      <c r="U7" s="3"/>
      <c r="V7" s="3"/>
      <c r="W7" s="3"/>
      <c r="X7" s="3"/>
      <c r="Y7" s="3"/>
    </row>
    <row r="8" spans="2:35" s="28" customFormat="1" x14ac:dyDescent="0.35">
      <c r="B8" s="32"/>
      <c r="C8" s="32" t="s">
        <v>37</v>
      </c>
      <c r="D8" s="2"/>
      <c r="E8" s="2"/>
      <c r="F8" s="2"/>
      <c r="G8" s="2"/>
      <c r="H8" s="2"/>
      <c r="I8" s="2"/>
      <c r="J8" s="2"/>
      <c r="K8" s="2"/>
      <c r="L8" s="2"/>
      <c r="M8" s="2"/>
      <c r="N8" s="2"/>
      <c r="O8" s="3"/>
      <c r="P8" s="3"/>
      <c r="Q8" s="3"/>
      <c r="R8" s="3"/>
      <c r="S8" s="3"/>
      <c r="T8" s="3"/>
      <c r="U8" s="3"/>
      <c r="V8" s="3"/>
      <c r="W8" s="3"/>
      <c r="X8" s="3"/>
      <c r="Y8" s="3"/>
    </row>
    <row r="9" spans="2:35" s="28" customFormat="1" x14ac:dyDescent="0.35">
      <c r="B9" s="3"/>
      <c r="C9" s="3"/>
      <c r="D9" s="2"/>
      <c r="E9" s="2"/>
      <c r="F9" s="2"/>
      <c r="G9" s="3"/>
      <c r="H9" s="3"/>
      <c r="I9" s="2"/>
      <c r="J9" s="2"/>
      <c r="K9" s="2"/>
      <c r="L9" s="2"/>
      <c r="M9" s="2"/>
      <c r="N9" s="2"/>
      <c r="O9" s="3"/>
      <c r="P9" s="3"/>
      <c r="Q9" s="3"/>
      <c r="R9" s="3"/>
      <c r="S9" s="3"/>
      <c r="T9" s="3"/>
      <c r="U9" s="3"/>
      <c r="V9" s="3"/>
      <c r="W9" s="3"/>
      <c r="X9" s="3"/>
      <c r="Y9" s="3"/>
    </row>
    <row r="10" spans="2:35" s="28" customFormat="1" ht="56.5" customHeight="1" x14ac:dyDescent="0.35">
      <c r="B10" s="3"/>
      <c r="C10" s="3"/>
      <c r="D10" s="2" t="s">
        <v>1</v>
      </c>
      <c r="E10" s="5" t="s">
        <v>2</v>
      </c>
      <c r="F10" s="5" t="s">
        <v>3</v>
      </c>
      <c r="G10" s="5" t="s">
        <v>4</v>
      </c>
      <c r="H10" s="5" t="s">
        <v>5</v>
      </c>
      <c r="I10" s="5" t="s">
        <v>6</v>
      </c>
      <c r="J10" s="5" t="s">
        <v>7</v>
      </c>
      <c r="K10" s="5" t="s">
        <v>8</v>
      </c>
      <c r="L10" s="5" t="s">
        <v>9</v>
      </c>
      <c r="M10" s="5"/>
      <c r="N10" s="5" t="s">
        <v>10</v>
      </c>
      <c r="O10" s="5" t="s">
        <v>11</v>
      </c>
      <c r="P10" s="5" t="s">
        <v>12</v>
      </c>
      <c r="Q10" s="5" t="s">
        <v>13</v>
      </c>
      <c r="R10" s="3"/>
      <c r="S10" s="16" t="s">
        <v>14</v>
      </c>
      <c r="T10" s="16" t="s">
        <v>15</v>
      </c>
      <c r="U10" s="16"/>
      <c r="V10" s="16" t="s">
        <v>15</v>
      </c>
      <c r="W10" s="16" t="s">
        <v>128</v>
      </c>
      <c r="X10" s="31"/>
      <c r="Y10" s="3"/>
    </row>
    <row r="11" spans="2:35" s="28" customFormat="1" x14ac:dyDescent="0.35">
      <c r="B11" s="6"/>
      <c r="C11" s="6">
        <v>2021</v>
      </c>
      <c r="D11" s="104">
        <v>44.907785982042888</v>
      </c>
      <c r="E11" s="7">
        <v>46.42</v>
      </c>
      <c r="F11" s="7">
        <v>46.42</v>
      </c>
      <c r="G11" s="7">
        <v>43.479402</v>
      </c>
      <c r="H11" s="7">
        <f>D11-G11</f>
        <v>1.4283839820428881</v>
      </c>
      <c r="I11" s="7">
        <f>D11-G11</f>
        <v>1.4283839820428881</v>
      </c>
      <c r="J11" s="7">
        <v>1.91</v>
      </c>
      <c r="K11" s="7">
        <v>1.9</v>
      </c>
      <c r="L11" s="7">
        <v>2.68</v>
      </c>
      <c r="M11" s="7"/>
      <c r="N11" s="7">
        <f t="shared" ref="N11:N20" si="0">H11-J11</f>
        <v>-0.48161601795711184</v>
      </c>
      <c r="O11" s="7">
        <f t="shared" ref="O11:O20" si="1">I11-J11</f>
        <v>-0.48161601795711184</v>
      </c>
      <c r="P11" s="7">
        <f t="shared" ref="P11:Q20" si="2">N11-K11</f>
        <v>-2.3816160179571115</v>
      </c>
      <c r="Q11" s="7">
        <f t="shared" si="2"/>
        <v>-3.1616160179571118</v>
      </c>
      <c r="R11" s="3"/>
      <c r="S11" s="20">
        <f>SUM($H$11:H11)</f>
        <v>1.4283839820428881</v>
      </c>
      <c r="T11" s="20">
        <f>SUM($I$11:I11)</f>
        <v>1.4283839820428881</v>
      </c>
      <c r="U11" s="6">
        <f t="shared" ref="U11:U20" si="3">C11</f>
        <v>2021</v>
      </c>
      <c r="V11" s="20">
        <f t="shared" ref="V11:V20" si="4">T11</f>
        <v>1.4283839820428881</v>
      </c>
      <c r="W11" s="20">
        <f t="shared" ref="W11:W20" si="5">S11-T11</f>
        <v>0</v>
      </c>
      <c r="X11" s="3"/>
      <c r="Y11" s="3"/>
    </row>
    <row r="12" spans="2:35" s="28" customFormat="1" x14ac:dyDescent="0.35">
      <c r="B12" s="6"/>
      <c r="C12" s="6">
        <v>2022</v>
      </c>
      <c r="D12" s="104">
        <v>44.345354855955968</v>
      </c>
      <c r="E12" s="7">
        <v>45.897500348570468</v>
      </c>
      <c r="F12" s="7">
        <v>45.897500348570468</v>
      </c>
      <c r="G12" s="7">
        <v>42.357391999999997</v>
      </c>
      <c r="H12" s="7">
        <f>D12-G12</f>
        <v>1.9879628559559706</v>
      </c>
      <c r="I12" s="7">
        <f>D12-G12</f>
        <v>1.9879628559559706</v>
      </c>
      <c r="J12" s="7">
        <v>1.91</v>
      </c>
      <c r="K12" s="7">
        <v>1.9</v>
      </c>
      <c r="L12" s="7">
        <v>2.68</v>
      </c>
      <c r="M12" s="7"/>
      <c r="N12" s="7">
        <f t="shared" si="0"/>
        <v>7.7962855955970634E-2</v>
      </c>
      <c r="O12" s="7">
        <f t="shared" si="1"/>
        <v>7.7962855955970634E-2</v>
      </c>
      <c r="P12" s="7">
        <f t="shared" si="2"/>
        <v>-1.8220371440440293</v>
      </c>
      <c r="Q12" s="7">
        <f t="shared" si="2"/>
        <v>-2.6020371440440293</v>
      </c>
      <c r="R12" s="3"/>
      <c r="S12" s="20">
        <f>SUM($H$11:H12)</f>
        <v>3.4163468379988586</v>
      </c>
      <c r="T12" s="20">
        <f>SUM($I$11:I12)</f>
        <v>3.4163468379988586</v>
      </c>
      <c r="U12" s="6">
        <f t="shared" si="3"/>
        <v>2022</v>
      </c>
      <c r="V12" s="20">
        <f t="shared" si="4"/>
        <v>3.4163468379988586</v>
      </c>
      <c r="W12" s="20">
        <f t="shared" si="5"/>
        <v>0</v>
      </c>
      <c r="X12" s="3"/>
      <c r="Y12" s="3"/>
    </row>
    <row r="13" spans="2:35" s="28" customFormat="1" x14ac:dyDescent="0.35">
      <c r="B13" s="6"/>
      <c r="C13" s="6">
        <v>2023</v>
      </c>
      <c r="D13" s="104">
        <v>42.808819429894861</v>
      </c>
      <c r="E13" s="7">
        <v>45.466188514877622</v>
      </c>
      <c r="F13" s="7">
        <v>45.031169226579721</v>
      </c>
      <c r="G13" s="7">
        <v>40.520068000000002</v>
      </c>
      <c r="H13" s="7">
        <f t="shared" ref="H13:H20" si="6">E13-G13</f>
        <v>4.9461205148776202</v>
      </c>
      <c r="I13" s="7">
        <f t="shared" ref="I13:I20" si="7">F13-G13</f>
        <v>4.5111012265797186</v>
      </c>
      <c r="J13" s="7">
        <v>1.91</v>
      </c>
      <c r="K13" s="7">
        <v>1.9</v>
      </c>
      <c r="L13" s="7">
        <v>2.68</v>
      </c>
      <c r="M13" s="7"/>
      <c r="N13" s="7">
        <f t="shared" si="0"/>
        <v>3.03612051487762</v>
      </c>
      <c r="O13" s="7">
        <f t="shared" si="1"/>
        <v>2.6011012265797184</v>
      </c>
      <c r="P13" s="7">
        <f t="shared" si="2"/>
        <v>1.1361205148776201</v>
      </c>
      <c r="Q13" s="7">
        <f t="shared" si="2"/>
        <v>-7.8898773420281731E-2</v>
      </c>
      <c r="R13" s="3"/>
      <c r="S13" s="20">
        <f>SUM($H$11:H13)</f>
        <v>8.3624673528764788</v>
      </c>
      <c r="T13" s="20">
        <f>SUM($I$11:I13)</f>
        <v>7.9274480645785772</v>
      </c>
      <c r="U13" s="6">
        <f t="shared" si="3"/>
        <v>2023</v>
      </c>
      <c r="V13" s="20">
        <f t="shared" si="4"/>
        <v>7.9274480645785772</v>
      </c>
      <c r="W13" s="20">
        <f t="shared" si="5"/>
        <v>0.4350192882979016</v>
      </c>
      <c r="X13" s="3"/>
      <c r="Y13" s="3"/>
      <c r="AI13" s="33"/>
    </row>
    <row r="14" spans="2:35" s="28" customFormat="1" x14ac:dyDescent="0.35">
      <c r="B14" s="6"/>
      <c r="C14" s="6">
        <v>2024</v>
      </c>
      <c r="D14" s="2"/>
      <c r="E14" s="104">
        <v>45.241105267243633</v>
      </c>
      <c r="F14" s="104">
        <v>44.265954647361454</v>
      </c>
      <c r="G14" s="7">
        <v>38.682744</v>
      </c>
      <c r="H14" s="7">
        <f t="shared" si="6"/>
        <v>6.5583612672436331</v>
      </c>
      <c r="I14" s="7">
        <f t="shared" si="7"/>
        <v>5.5832106473614544</v>
      </c>
      <c r="J14" s="7">
        <v>1.91</v>
      </c>
      <c r="K14" s="7">
        <v>1.9</v>
      </c>
      <c r="L14" s="7">
        <v>2.68</v>
      </c>
      <c r="M14" s="7"/>
      <c r="N14" s="7">
        <f t="shared" si="0"/>
        <v>4.648361267243633</v>
      </c>
      <c r="O14" s="7">
        <f t="shared" si="1"/>
        <v>3.6732106473614543</v>
      </c>
      <c r="P14" s="7">
        <f t="shared" si="2"/>
        <v>2.7483612672436331</v>
      </c>
      <c r="Q14" s="7">
        <f t="shared" si="2"/>
        <v>0.99321064736145415</v>
      </c>
      <c r="R14" s="3"/>
      <c r="S14" s="20">
        <f>SUM($H$11:H14)</f>
        <v>14.920828620120112</v>
      </c>
      <c r="T14" s="20">
        <f>SUM($I$11:I14)</f>
        <v>13.510658711940032</v>
      </c>
      <c r="U14" s="6">
        <f t="shared" si="3"/>
        <v>2024</v>
      </c>
      <c r="V14" s="20">
        <f t="shared" si="4"/>
        <v>13.510658711940032</v>
      </c>
      <c r="W14" s="20">
        <f t="shared" si="5"/>
        <v>1.4101699081800803</v>
      </c>
      <c r="X14" s="3"/>
      <c r="Y14" s="3"/>
    </row>
    <row r="15" spans="2:35" s="28" customFormat="1" x14ac:dyDescent="0.35">
      <c r="B15" s="6"/>
      <c r="C15" s="6">
        <v>2025</v>
      </c>
      <c r="D15" s="2"/>
      <c r="E15" s="104">
        <v>45.070238936660601</v>
      </c>
      <c r="F15" s="104">
        <v>43.266756533849971</v>
      </c>
      <c r="G15" s="7">
        <v>36.845421000000002</v>
      </c>
      <c r="H15" s="7">
        <f t="shared" si="6"/>
        <v>8.2248179366605996</v>
      </c>
      <c r="I15" s="7">
        <f t="shared" si="7"/>
        <v>6.4213355338499696</v>
      </c>
      <c r="J15" s="7">
        <v>1.91</v>
      </c>
      <c r="K15" s="7">
        <v>1.9</v>
      </c>
      <c r="L15" s="7">
        <v>2.68</v>
      </c>
      <c r="M15" s="7"/>
      <c r="N15" s="7">
        <f t="shared" si="0"/>
        <v>6.3148179366605994</v>
      </c>
      <c r="O15" s="7">
        <f t="shared" si="1"/>
        <v>4.5113355338499694</v>
      </c>
      <c r="P15" s="7">
        <f t="shared" si="2"/>
        <v>4.4148179366605991</v>
      </c>
      <c r="Q15" s="7">
        <f t="shared" si="2"/>
        <v>1.8313355338499693</v>
      </c>
      <c r="R15" s="3"/>
      <c r="S15" s="20">
        <f>SUM($H$11:H15)</f>
        <v>23.145646556780711</v>
      </c>
      <c r="T15" s="20">
        <f>SUM($I$11:I15)</f>
        <v>19.931994245790001</v>
      </c>
      <c r="U15" s="6">
        <f t="shared" si="3"/>
        <v>2025</v>
      </c>
      <c r="V15" s="20">
        <f t="shared" si="4"/>
        <v>19.931994245790001</v>
      </c>
      <c r="W15" s="20">
        <f t="shared" si="5"/>
        <v>3.2136523109907102</v>
      </c>
      <c r="X15" s="3"/>
      <c r="Y15" s="3"/>
    </row>
    <row r="16" spans="2:35" s="28" customFormat="1" x14ac:dyDescent="0.35">
      <c r="B16" s="6"/>
      <c r="C16" s="6">
        <v>2026</v>
      </c>
      <c r="D16" s="2"/>
      <c r="E16" s="104">
        <v>45.096979901967863</v>
      </c>
      <c r="F16" s="104">
        <v>42.001674419278679</v>
      </c>
      <c r="G16" s="7">
        <v>39.35</v>
      </c>
      <c r="H16" s="7">
        <f t="shared" si="6"/>
        <v>5.7469799019678618</v>
      </c>
      <c r="I16" s="7">
        <f t="shared" si="7"/>
        <v>2.6516744192786774</v>
      </c>
      <c r="J16" s="7">
        <v>1.91</v>
      </c>
      <c r="K16" s="7"/>
      <c r="L16" s="7"/>
      <c r="M16" s="7"/>
      <c r="N16" s="7">
        <f t="shared" si="0"/>
        <v>3.8369799019678617</v>
      </c>
      <c r="O16" s="7">
        <f t="shared" si="1"/>
        <v>0.7416744192786775</v>
      </c>
      <c r="P16" s="7">
        <f t="shared" si="2"/>
        <v>3.8369799019678617</v>
      </c>
      <c r="Q16" s="7">
        <f t="shared" si="2"/>
        <v>0.7416744192786775</v>
      </c>
      <c r="R16" s="3"/>
      <c r="S16" s="20">
        <f>SUM($H$11:H16)</f>
        <v>28.892626458748573</v>
      </c>
      <c r="T16" s="20">
        <f>SUM($I$11:I16)</f>
        <v>22.583668665068679</v>
      </c>
      <c r="U16" s="6">
        <f t="shared" si="3"/>
        <v>2026</v>
      </c>
      <c r="V16" s="20">
        <f t="shared" si="4"/>
        <v>22.583668665068679</v>
      </c>
      <c r="W16" s="20">
        <f t="shared" si="5"/>
        <v>6.3089577936798946</v>
      </c>
      <c r="X16" s="3"/>
      <c r="Y16" s="3"/>
    </row>
    <row r="17" spans="2:25" s="28" customFormat="1" x14ac:dyDescent="0.35">
      <c r="B17" s="6"/>
      <c r="C17" s="6">
        <v>2027</v>
      </c>
      <c r="D17" s="2"/>
      <c r="E17" s="104">
        <v>44.718998743991712</v>
      </c>
      <c r="F17" s="104">
        <v>40.572472396732145</v>
      </c>
      <c r="G17" s="7">
        <v>36.43</v>
      </c>
      <c r="H17" s="7">
        <f t="shared" si="6"/>
        <v>8.2889987439917121</v>
      </c>
      <c r="I17" s="7">
        <f t="shared" si="7"/>
        <v>4.1424723967321455</v>
      </c>
      <c r="J17" s="7">
        <v>1.91</v>
      </c>
      <c r="K17" s="7"/>
      <c r="L17" s="7"/>
      <c r="M17" s="7"/>
      <c r="N17" s="7">
        <f t="shared" si="0"/>
        <v>6.378998743991712</v>
      </c>
      <c r="O17" s="7">
        <f t="shared" si="1"/>
        <v>2.2324723967321454</v>
      </c>
      <c r="P17" s="7">
        <f t="shared" si="2"/>
        <v>6.378998743991712</v>
      </c>
      <c r="Q17" s="7">
        <f t="shared" si="2"/>
        <v>2.2324723967321454</v>
      </c>
      <c r="R17" s="3"/>
      <c r="S17" s="20">
        <f>SUM($H$11:H17)</f>
        <v>37.181625202740285</v>
      </c>
      <c r="T17" s="20">
        <f>SUM($I$11:I17)</f>
        <v>26.726141061800824</v>
      </c>
      <c r="U17" s="6">
        <f t="shared" si="3"/>
        <v>2027</v>
      </c>
      <c r="V17" s="20">
        <f t="shared" si="4"/>
        <v>26.726141061800824</v>
      </c>
      <c r="W17" s="20">
        <f t="shared" si="5"/>
        <v>10.455484140939461</v>
      </c>
      <c r="X17" s="3"/>
      <c r="Y17" s="3"/>
    </row>
    <row r="18" spans="2:25" s="28" customFormat="1" x14ac:dyDescent="0.35">
      <c r="B18" s="6"/>
      <c r="C18" s="6">
        <v>2028</v>
      </c>
      <c r="D18" s="2"/>
      <c r="E18" s="104">
        <v>44.346728102594142</v>
      </c>
      <c r="F18" s="104">
        <v>39.056638038654825</v>
      </c>
      <c r="G18" s="7">
        <v>33.5</v>
      </c>
      <c r="H18" s="7">
        <f t="shared" si="6"/>
        <v>10.846728102594142</v>
      </c>
      <c r="I18" s="7">
        <f t="shared" si="7"/>
        <v>5.5566380386548246</v>
      </c>
      <c r="J18" s="7">
        <v>1.91</v>
      </c>
      <c r="K18" s="7"/>
      <c r="L18" s="7"/>
      <c r="M18" s="7"/>
      <c r="N18" s="7">
        <f t="shared" si="0"/>
        <v>8.9367281025941416</v>
      </c>
      <c r="O18" s="7">
        <f t="shared" si="1"/>
        <v>3.6466380386548245</v>
      </c>
      <c r="P18" s="7">
        <f t="shared" si="2"/>
        <v>8.9367281025941416</v>
      </c>
      <c r="Q18" s="7">
        <f t="shared" si="2"/>
        <v>3.6466380386548245</v>
      </c>
      <c r="R18" s="3"/>
      <c r="S18" s="20">
        <f>SUM($H$11:H18)</f>
        <v>48.028353305334427</v>
      </c>
      <c r="T18" s="20">
        <f>SUM($I$11:I18)</f>
        <v>32.282779100455649</v>
      </c>
      <c r="U18" s="6">
        <f t="shared" si="3"/>
        <v>2028</v>
      </c>
      <c r="V18" s="20">
        <f t="shared" si="4"/>
        <v>32.282779100455649</v>
      </c>
      <c r="W18" s="20">
        <f t="shared" si="5"/>
        <v>15.745574204878778</v>
      </c>
      <c r="X18" s="3"/>
      <c r="Y18" s="3"/>
    </row>
    <row r="19" spans="2:25" s="28" customFormat="1" x14ac:dyDescent="0.35">
      <c r="B19" s="6"/>
      <c r="C19" s="6">
        <v>2029</v>
      </c>
      <c r="D19" s="2"/>
      <c r="E19" s="104">
        <v>43.958459102158493</v>
      </c>
      <c r="F19" s="104">
        <v>37.462139068334423</v>
      </c>
      <c r="G19" s="7">
        <v>30.58</v>
      </c>
      <c r="H19" s="7">
        <f t="shared" si="6"/>
        <v>13.378459102158494</v>
      </c>
      <c r="I19" s="7">
        <f t="shared" si="7"/>
        <v>6.8821390683344248</v>
      </c>
      <c r="J19" s="7">
        <v>1.91</v>
      </c>
      <c r="K19" s="7"/>
      <c r="L19" s="7"/>
      <c r="M19" s="7"/>
      <c r="N19" s="7">
        <f t="shared" si="0"/>
        <v>11.468459102158494</v>
      </c>
      <c r="O19" s="7">
        <f t="shared" si="1"/>
        <v>4.9721390683344246</v>
      </c>
      <c r="P19" s="7">
        <f t="shared" si="2"/>
        <v>11.468459102158494</v>
      </c>
      <c r="Q19" s="7">
        <f t="shared" si="2"/>
        <v>4.9721390683344246</v>
      </c>
      <c r="R19" s="3"/>
      <c r="S19" s="20">
        <f>SUM($H$11:H19)</f>
        <v>61.406812407492922</v>
      </c>
      <c r="T19" s="20">
        <f>SUM($I$11:I19)</f>
        <v>39.164918168790074</v>
      </c>
      <c r="U19" s="6">
        <f t="shared" si="3"/>
        <v>2029</v>
      </c>
      <c r="V19" s="20">
        <f t="shared" si="4"/>
        <v>39.164918168790074</v>
      </c>
      <c r="W19" s="20">
        <f t="shared" si="5"/>
        <v>22.241894238702848</v>
      </c>
      <c r="X19" s="3"/>
      <c r="Y19" s="3"/>
    </row>
    <row r="20" spans="2:25" s="28" customFormat="1" x14ac:dyDescent="0.35">
      <c r="B20" s="6"/>
      <c r="C20" s="6">
        <v>2030</v>
      </c>
      <c r="D20" s="2"/>
      <c r="E20" s="104">
        <v>43.466916558292752</v>
      </c>
      <c r="F20" s="104">
        <v>35.559165111317185</v>
      </c>
      <c r="G20" s="7">
        <v>27.66</v>
      </c>
      <c r="H20" s="7">
        <f t="shared" si="6"/>
        <v>15.806916558292752</v>
      </c>
      <c r="I20" s="7">
        <f t="shared" si="7"/>
        <v>7.8991651113171848</v>
      </c>
      <c r="J20" s="7">
        <v>1.91</v>
      </c>
      <c r="K20" s="7"/>
      <c r="L20" s="7"/>
      <c r="M20" s="7"/>
      <c r="N20" s="7">
        <f t="shared" si="0"/>
        <v>13.896916558292752</v>
      </c>
      <c r="O20" s="7">
        <f t="shared" si="1"/>
        <v>5.9891651113171847</v>
      </c>
      <c r="P20" s="7">
        <f t="shared" si="2"/>
        <v>13.896916558292752</v>
      </c>
      <c r="Q20" s="7">
        <f t="shared" si="2"/>
        <v>5.9891651113171847</v>
      </c>
      <c r="R20" s="3"/>
      <c r="S20" s="20">
        <f>SUM($H$11:H20)</f>
        <v>77.213728965785677</v>
      </c>
      <c r="T20" s="20">
        <f>SUM($I$11:I20)</f>
        <v>47.064083280107255</v>
      </c>
      <c r="U20" s="6">
        <f t="shared" si="3"/>
        <v>2030</v>
      </c>
      <c r="V20" s="20">
        <f t="shared" si="4"/>
        <v>47.064083280107255</v>
      </c>
      <c r="W20" s="20">
        <f t="shared" si="5"/>
        <v>30.149645685678422</v>
      </c>
      <c r="X20" s="3"/>
      <c r="Y20" s="3"/>
    </row>
    <row r="21" spans="2:25" s="28" customFormat="1" x14ac:dyDescent="0.35">
      <c r="B21" s="6"/>
      <c r="C21" s="6"/>
      <c r="D21" s="2"/>
      <c r="E21" s="7"/>
      <c r="F21" s="3"/>
      <c r="G21" s="7"/>
      <c r="H21" s="7"/>
      <c r="I21" s="3"/>
      <c r="J21" s="7"/>
      <c r="K21" s="7"/>
      <c r="L21" s="7"/>
      <c r="M21" s="7"/>
      <c r="N21" s="7"/>
      <c r="O21" s="3"/>
      <c r="P21" s="3"/>
      <c r="Q21" s="3"/>
      <c r="R21" s="3"/>
      <c r="S21" s="3"/>
      <c r="T21" s="3"/>
      <c r="U21" s="3"/>
      <c r="V21" s="3"/>
      <c r="W21" s="3"/>
      <c r="X21" s="3"/>
      <c r="Y21" s="8"/>
    </row>
    <row r="22" spans="2:25" s="28" customFormat="1" x14ac:dyDescent="0.35">
      <c r="B22" s="2"/>
      <c r="C22" s="2" t="s">
        <v>16</v>
      </c>
      <c r="D22" s="7"/>
      <c r="E22" s="7">
        <f t="shared" ref="E22:F22" si="8">SUM(E11:E15)</f>
        <v>228.09503306735229</v>
      </c>
      <c r="F22" s="7">
        <f t="shared" si="8"/>
        <v>224.88138075636158</v>
      </c>
      <c r="G22" s="7">
        <f t="shared" ref="G22:L22" si="9">SUM(G11:G15)</f>
        <v>201.88502699999998</v>
      </c>
      <c r="H22" s="7">
        <f t="shared" si="9"/>
        <v>23.145646556780711</v>
      </c>
      <c r="I22" s="7">
        <f t="shared" si="9"/>
        <v>19.931994245790001</v>
      </c>
      <c r="J22" s="7">
        <f t="shared" si="9"/>
        <v>9.5499999999999989</v>
      </c>
      <c r="K22" s="7">
        <f t="shared" si="9"/>
        <v>9.5</v>
      </c>
      <c r="L22" s="7">
        <f t="shared" si="9"/>
        <v>13.4</v>
      </c>
      <c r="M22" s="7"/>
      <c r="N22" s="7">
        <f>SUM(N11:N15)</f>
        <v>13.595646556780711</v>
      </c>
      <c r="O22" s="7">
        <f>SUM(O11:O15)</f>
        <v>10.381994245790001</v>
      </c>
      <c r="P22" s="7">
        <f>SUM(P11:P15)</f>
        <v>4.0956465567807117</v>
      </c>
      <c r="Q22" s="7">
        <f>SUM(Q11:Q15)</f>
        <v>-3.0180057542099985</v>
      </c>
      <c r="R22" s="3"/>
      <c r="S22" s="3"/>
      <c r="T22" s="3"/>
      <c r="U22" s="3"/>
      <c r="V22" s="3"/>
      <c r="W22" s="3"/>
      <c r="X22" s="3"/>
      <c r="Y22" s="3"/>
    </row>
    <row r="23" spans="2:25" s="28" customFormat="1" x14ac:dyDescent="0.35">
      <c r="B23" s="2"/>
      <c r="C23" s="2" t="s">
        <v>17</v>
      </c>
      <c r="D23" s="7"/>
      <c r="E23" s="7">
        <f>SUM(E16:E20)</f>
        <v>221.58808240900495</v>
      </c>
      <c r="F23" s="7">
        <f t="shared" ref="F23" si="10">SUM(F16:F20)</f>
        <v>194.65208903431724</v>
      </c>
      <c r="G23" s="7">
        <f t="shared" ref="G23:L23" si="11">SUM(G16:G20)</f>
        <v>167.52</v>
      </c>
      <c r="H23" s="7">
        <f t="shared" si="11"/>
        <v>54.068082409004958</v>
      </c>
      <c r="I23" s="7">
        <f t="shared" si="11"/>
        <v>27.132089034317257</v>
      </c>
      <c r="J23" s="7">
        <f t="shared" si="11"/>
        <v>9.5499999999999989</v>
      </c>
      <c r="K23" s="7">
        <f t="shared" si="11"/>
        <v>0</v>
      </c>
      <c r="L23" s="7">
        <f t="shared" si="11"/>
        <v>0</v>
      </c>
      <c r="M23" s="7"/>
      <c r="N23" s="7">
        <f>SUM(N16:N20)</f>
        <v>44.518082409004961</v>
      </c>
      <c r="O23" s="7">
        <f>SUM(O16:O20)</f>
        <v>17.582089034317256</v>
      </c>
      <c r="P23" s="7">
        <f>SUM(P16:P20)</f>
        <v>44.518082409004961</v>
      </c>
      <c r="Q23" s="7">
        <f>SUM(Q16:Q20)</f>
        <v>17.582089034317256</v>
      </c>
      <c r="R23" s="3"/>
      <c r="S23" s="3"/>
      <c r="T23" s="3"/>
      <c r="U23" s="3"/>
      <c r="V23" s="3"/>
      <c r="W23" s="3"/>
      <c r="X23" s="3"/>
      <c r="Y23" s="3"/>
    </row>
    <row r="24" spans="2:25" s="28" customFormat="1" x14ac:dyDescent="0.35">
      <c r="B24" s="2"/>
      <c r="C24" s="2" t="s">
        <v>18</v>
      </c>
      <c r="D24" s="2"/>
      <c r="E24" s="7">
        <f t="shared" ref="E24:F24" si="12">SUM(E11:E20)</f>
        <v>449.68311547635722</v>
      </c>
      <c r="F24" s="7">
        <f t="shared" si="12"/>
        <v>419.53346979067885</v>
      </c>
      <c r="G24" s="7">
        <f t="shared" ref="G24:L24" si="13">SUM(G11:G20)</f>
        <v>369.40502699999996</v>
      </c>
      <c r="H24" s="7">
        <f t="shared" si="13"/>
        <v>77.213728965785677</v>
      </c>
      <c r="I24" s="7">
        <f t="shared" si="13"/>
        <v>47.064083280107255</v>
      </c>
      <c r="J24" s="7">
        <f t="shared" si="13"/>
        <v>19.099999999999998</v>
      </c>
      <c r="K24" s="7">
        <f t="shared" si="13"/>
        <v>9.5</v>
      </c>
      <c r="L24" s="7">
        <f t="shared" si="13"/>
        <v>13.4</v>
      </c>
      <c r="M24" s="7"/>
      <c r="N24" s="7">
        <f>SUM(N11:N20)</f>
        <v>58.113728965785675</v>
      </c>
      <c r="O24" s="7">
        <f>SUM(O11:O20)</f>
        <v>27.964083280107257</v>
      </c>
      <c r="P24" s="7">
        <f>SUM(P11:P20)</f>
        <v>48.613728965785675</v>
      </c>
      <c r="Q24" s="7">
        <f>SUM(Q11:Q20)</f>
        <v>14.564083280107258</v>
      </c>
      <c r="R24" s="3"/>
      <c r="S24" s="3"/>
      <c r="T24" s="3"/>
      <c r="U24" s="3"/>
      <c r="V24" s="3"/>
      <c r="W24" s="3"/>
      <c r="X24" s="3"/>
      <c r="Y24" s="3"/>
    </row>
    <row r="25" spans="2:25" s="28" customFormat="1" x14ac:dyDescent="0.35">
      <c r="B25" s="6"/>
      <c r="C25" s="6"/>
      <c r="D25" s="2"/>
      <c r="E25" s="2"/>
      <c r="F25" s="2"/>
      <c r="G25" s="3"/>
      <c r="H25" s="3"/>
      <c r="I25" s="3"/>
      <c r="J25" s="3"/>
      <c r="K25" s="3"/>
      <c r="L25" s="3"/>
      <c r="M25" s="3"/>
      <c r="N25" s="3"/>
      <c r="O25" s="3"/>
      <c r="P25" s="3"/>
      <c r="Q25" s="3"/>
      <c r="R25" s="3"/>
      <c r="S25" s="3"/>
      <c r="T25" s="3"/>
      <c r="U25" s="3"/>
      <c r="V25" s="3"/>
      <c r="W25" s="3"/>
      <c r="X25" s="3"/>
      <c r="Y25" s="3"/>
    </row>
    <row r="26" spans="2:25" s="28" customFormat="1" x14ac:dyDescent="0.35">
      <c r="B26" s="34"/>
      <c r="C26" s="34" t="s">
        <v>36</v>
      </c>
      <c r="D26" s="3"/>
      <c r="E26" s="3"/>
      <c r="F26" s="3"/>
      <c r="G26" s="3"/>
      <c r="H26" s="3"/>
      <c r="I26" s="3"/>
      <c r="J26" s="3"/>
      <c r="K26" s="3"/>
      <c r="L26" s="3"/>
      <c r="M26" s="3"/>
      <c r="N26" s="3"/>
      <c r="O26" s="3"/>
      <c r="P26" s="3"/>
      <c r="Q26" s="3"/>
      <c r="R26" s="3"/>
      <c r="S26" s="3"/>
      <c r="T26" s="3"/>
      <c r="U26" s="3"/>
      <c r="V26" s="3"/>
      <c r="W26" s="3"/>
      <c r="X26" s="3"/>
      <c r="Y26" s="3"/>
    </row>
    <row r="27" spans="2:25" s="28" customFormat="1" x14ac:dyDescent="0.35">
      <c r="B27" s="34"/>
      <c r="C27" s="34" t="s">
        <v>126</v>
      </c>
      <c r="D27" s="3"/>
      <c r="E27" s="3"/>
      <c r="F27" s="3"/>
      <c r="G27" s="3"/>
      <c r="H27" s="3"/>
      <c r="I27" s="3"/>
      <c r="J27" s="3"/>
      <c r="K27" s="3"/>
      <c r="L27" s="3"/>
      <c r="M27" s="3"/>
      <c r="N27" s="3"/>
      <c r="O27" s="3"/>
      <c r="P27" s="3"/>
      <c r="Q27" s="3"/>
      <c r="R27" s="3"/>
      <c r="S27" s="3"/>
      <c r="T27" s="3"/>
      <c r="U27" s="3"/>
      <c r="V27" s="3"/>
      <c r="W27" s="3"/>
      <c r="X27" s="3"/>
      <c r="Y27" s="3"/>
    </row>
    <row r="28" spans="2:25" s="28" customFormat="1" x14ac:dyDescent="0.35">
      <c r="B28" s="3"/>
      <c r="C28" s="3"/>
      <c r="D28" s="3"/>
      <c r="E28" s="3"/>
      <c r="F28" s="3"/>
      <c r="G28" s="3"/>
      <c r="H28" s="3"/>
      <c r="I28" s="3"/>
      <c r="J28" s="3"/>
      <c r="K28" s="3"/>
      <c r="L28" s="3"/>
      <c r="M28" s="3"/>
      <c r="N28" s="3"/>
      <c r="O28" s="3"/>
      <c r="P28" s="3"/>
      <c r="Q28" s="3"/>
      <c r="R28" s="3"/>
      <c r="S28" s="3"/>
      <c r="T28" s="3"/>
      <c r="U28" s="3"/>
      <c r="V28" s="3"/>
      <c r="W28" s="3"/>
      <c r="X28" s="3"/>
      <c r="Y28" s="3"/>
    </row>
    <row r="29" spans="2:25" s="28" customFormat="1" ht="16" customHeight="1" x14ac:dyDescent="0.35">
      <c r="B29" s="3"/>
      <c r="C29" s="3"/>
      <c r="D29" s="3"/>
      <c r="E29" s="3"/>
      <c r="F29" s="3"/>
      <c r="G29" s="3"/>
      <c r="H29" s="3"/>
      <c r="I29" s="3"/>
      <c r="J29" s="3"/>
      <c r="K29" s="3"/>
      <c r="L29" s="3"/>
      <c r="M29" s="3"/>
      <c r="N29" s="3"/>
      <c r="O29" s="3"/>
      <c r="P29" s="3"/>
      <c r="Q29" s="3"/>
      <c r="R29" s="3"/>
      <c r="S29" s="3"/>
      <c r="T29" s="3"/>
      <c r="U29" s="3"/>
      <c r="V29" s="3"/>
      <c r="W29" s="3"/>
      <c r="X29" s="3"/>
      <c r="Y29" s="3"/>
    </row>
    <row r="30" spans="2:25" s="28" customFormat="1" x14ac:dyDescent="0.35">
      <c r="B30" s="3"/>
      <c r="C30" s="3"/>
      <c r="D30" s="3"/>
      <c r="E30" s="3"/>
      <c r="F30" s="3"/>
      <c r="G30" s="3"/>
      <c r="H30" s="3"/>
      <c r="I30" s="3"/>
      <c r="J30" s="3"/>
      <c r="K30" s="3"/>
      <c r="L30" s="3"/>
      <c r="M30" s="3"/>
      <c r="N30" s="3"/>
      <c r="O30" s="3"/>
      <c r="P30" s="3"/>
      <c r="Q30" s="3"/>
      <c r="R30" s="3"/>
      <c r="S30" s="3"/>
      <c r="T30" s="3"/>
      <c r="U30" s="3"/>
      <c r="V30" s="3"/>
      <c r="W30" s="3"/>
      <c r="X30" s="3"/>
      <c r="Y30" s="3"/>
    </row>
    <row r="31" spans="2:25" s="28" customFormat="1" x14ac:dyDescent="0.35">
      <c r="B31" s="32"/>
      <c r="C31" s="32" t="s">
        <v>75</v>
      </c>
      <c r="D31" s="35"/>
      <c r="E31" s="35"/>
      <c r="F31" s="35"/>
      <c r="G31" s="35"/>
      <c r="H31" s="35"/>
      <c r="I31" s="35"/>
      <c r="J31" s="35"/>
      <c r="K31" s="35"/>
      <c r="L31" s="35"/>
      <c r="M31" s="35"/>
      <c r="N31" s="32" t="s">
        <v>74</v>
      </c>
      <c r="O31" s="3"/>
      <c r="P31" s="3"/>
      <c r="Q31" s="3"/>
      <c r="R31" s="3"/>
      <c r="S31" s="3"/>
      <c r="T31" s="3"/>
      <c r="U31" s="3"/>
      <c r="V31" s="3"/>
      <c r="W31" s="3"/>
      <c r="X31" s="3"/>
      <c r="Y31" s="3"/>
    </row>
    <row r="32" spans="2:25" s="28" customFormat="1" x14ac:dyDescent="0.35">
      <c r="B32" s="3"/>
      <c r="C32" s="3"/>
      <c r="D32" s="3"/>
      <c r="E32" s="3"/>
      <c r="F32" s="3"/>
      <c r="G32" s="3"/>
      <c r="H32" s="3"/>
      <c r="I32" s="3"/>
      <c r="J32" s="3"/>
      <c r="K32" s="3"/>
      <c r="L32" s="3"/>
      <c r="M32" s="3"/>
      <c r="N32" s="3"/>
      <c r="O32" s="3"/>
      <c r="P32" s="3"/>
      <c r="Q32" s="3"/>
      <c r="R32" s="3"/>
      <c r="S32" s="3"/>
      <c r="T32" s="3"/>
      <c r="U32" s="3"/>
      <c r="V32" s="3"/>
      <c r="W32" s="3"/>
      <c r="X32" s="3"/>
      <c r="Y32" s="3"/>
    </row>
    <row r="33" spans="2:25" s="28" customFormat="1" ht="12" customHeight="1" x14ac:dyDescent="0.35">
      <c r="B33" s="3"/>
      <c r="C33" s="3"/>
      <c r="D33" s="3"/>
      <c r="E33" s="3"/>
      <c r="F33" s="3"/>
      <c r="G33" s="3"/>
      <c r="H33" s="3"/>
      <c r="I33" s="3"/>
      <c r="J33" s="3"/>
      <c r="K33" s="3"/>
      <c r="L33" s="3"/>
      <c r="M33" s="3"/>
      <c r="N33" s="3"/>
      <c r="O33" s="3"/>
      <c r="P33" s="3"/>
      <c r="Q33" s="3"/>
      <c r="R33" s="3"/>
      <c r="S33" s="3"/>
      <c r="T33" s="3"/>
      <c r="U33" s="3"/>
      <c r="V33" s="3"/>
      <c r="W33" s="3"/>
      <c r="X33" s="3"/>
      <c r="Y33" s="3"/>
    </row>
    <row r="34" spans="2:25" s="28" customFormat="1" x14ac:dyDescent="0.35">
      <c r="B34" s="3"/>
      <c r="C34" s="3"/>
      <c r="D34" s="3"/>
      <c r="E34" s="3"/>
      <c r="F34" s="3"/>
      <c r="G34" s="3"/>
      <c r="H34" s="3"/>
      <c r="I34" s="3"/>
      <c r="J34" s="3"/>
      <c r="K34" s="3"/>
      <c r="L34" s="3"/>
      <c r="M34" s="3"/>
      <c r="N34" s="3"/>
      <c r="O34" s="3"/>
      <c r="P34" s="3"/>
      <c r="Q34" s="3"/>
      <c r="R34" s="3"/>
      <c r="S34" s="3"/>
      <c r="T34" s="3"/>
      <c r="U34" s="3"/>
      <c r="V34" s="3"/>
      <c r="W34" s="3"/>
      <c r="X34" s="3"/>
      <c r="Y34" s="3"/>
    </row>
    <row r="35" spans="2:25" s="28" customFormat="1" x14ac:dyDescent="0.35">
      <c r="B35" s="3"/>
      <c r="C35" s="3"/>
      <c r="D35" s="3"/>
      <c r="E35" s="3"/>
      <c r="F35" s="3"/>
      <c r="G35" s="3"/>
      <c r="H35" s="3"/>
      <c r="I35" s="3"/>
      <c r="J35" s="3"/>
      <c r="K35" s="3"/>
      <c r="L35" s="3"/>
      <c r="M35" s="3"/>
      <c r="N35" s="3"/>
      <c r="O35" s="3"/>
      <c r="P35" s="3"/>
      <c r="Q35" s="3"/>
      <c r="R35" s="3"/>
      <c r="S35" s="3"/>
      <c r="T35" s="3"/>
      <c r="U35" s="3"/>
      <c r="V35" s="3"/>
      <c r="W35" s="3"/>
      <c r="X35" s="3"/>
      <c r="Y35" s="3"/>
    </row>
    <row r="36" spans="2:25" s="28" customFormat="1" x14ac:dyDescent="0.35">
      <c r="B36" s="3"/>
      <c r="C36" s="3"/>
      <c r="D36" s="3"/>
      <c r="E36" s="3"/>
      <c r="F36" s="3"/>
      <c r="G36" s="2"/>
      <c r="H36" s="2"/>
      <c r="I36" s="2"/>
      <c r="J36" s="2"/>
      <c r="K36" s="2"/>
      <c r="L36" s="2"/>
      <c r="M36" s="2"/>
      <c r="N36" s="2"/>
      <c r="O36" s="3"/>
      <c r="P36" s="3"/>
      <c r="Q36" s="3"/>
      <c r="R36" s="3"/>
      <c r="S36" s="3"/>
      <c r="T36" s="3"/>
      <c r="U36" s="3"/>
      <c r="V36" s="3"/>
      <c r="W36" s="3"/>
      <c r="X36" s="3"/>
      <c r="Y36" s="3"/>
    </row>
    <row r="37" spans="2:25" s="28" customFormat="1" x14ac:dyDescent="0.35">
      <c r="B37" s="6"/>
      <c r="C37" s="6"/>
      <c r="D37" s="2"/>
      <c r="E37" s="2"/>
      <c r="F37" s="2"/>
      <c r="G37" s="2"/>
      <c r="H37" s="2"/>
      <c r="I37" s="2"/>
      <c r="J37" s="2"/>
      <c r="K37" s="2"/>
      <c r="L37" s="2"/>
      <c r="M37" s="2"/>
      <c r="N37" s="2"/>
      <c r="O37" s="3"/>
      <c r="P37" s="3"/>
      <c r="Q37" s="3"/>
      <c r="R37" s="3"/>
      <c r="S37" s="3"/>
      <c r="T37" s="3"/>
      <c r="U37" s="3"/>
      <c r="V37" s="3"/>
      <c r="W37" s="3"/>
      <c r="X37" s="3"/>
      <c r="Y37" s="3"/>
    </row>
    <row r="38" spans="2:25" s="28" customFormat="1" x14ac:dyDescent="0.35">
      <c r="B38" s="6"/>
      <c r="C38" s="6"/>
      <c r="D38" s="2"/>
      <c r="E38" s="2"/>
      <c r="F38" s="2"/>
      <c r="G38" s="2"/>
      <c r="H38" s="2"/>
      <c r="I38" s="2"/>
      <c r="J38" s="2"/>
      <c r="K38" s="2"/>
      <c r="L38" s="2"/>
      <c r="M38" s="2"/>
      <c r="N38" s="2"/>
      <c r="O38" s="3"/>
      <c r="P38" s="3"/>
      <c r="Q38" s="3"/>
      <c r="R38" s="3"/>
      <c r="S38" s="3"/>
      <c r="T38" s="3"/>
      <c r="U38" s="3"/>
      <c r="V38" s="3"/>
      <c r="W38" s="3"/>
      <c r="X38" s="3"/>
      <c r="Y38" s="3"/>
    </row>
    <row r="39" spans="2:25" s="28" customFormat="1" x14ac:dyDescent="0.35">
      <c r="B39" s="6"/>
      <c r="C39" s="6"/>
      <c r="D39" s="2"/>
      <c r="E39" s="2"/>
      <c r="F39" s="2"/>
      <c r="G39" s="3"/>
      <c r="H39" s="3"/>
      <c r="I39" s="3"/>
      <c r="J39" s="3"/>
      <c r="K39" s="3"/>
      <c r="L39" s="3"/>
      <c r="M39" s="3"/>
      <c r="N39" s="3"/>
      <c r="O39" s="3"/>
      <c r="P39" s="3"/>
      <c r="Q39" s="3"/>
      <c r="R39" s="3"/>
      <c r="S39" s="3"/>
      <c r="T39" s="3"/>
      <c r="U39" s="3"/>
      <c r="V39" s="3"/>
      <c r="W39" s="3"/>
      <c r="X39" s="3"/>
      <c r="Y39" s="3"/>
    </row>
    <row r="40" spans="2:25" s="28" customFormat="1" x14ac:dyDescent="0.35">
      <c r="B40" s="3"/>
      <c r="C40" s="3"/>
      <c r="D40" s="3"/>
      <c r="E40" s="3"/>
      <c r="F40" s="3"/>
      <c r="G40" s="3"/>
      <c r="H40" s="3"/>
      <c r="I40" s="3"/>
      <c r="J40" s="3"/>
      <c r="K40" s="3"/>
      <c r="L40" s="3"/>
      <c r="M40" s="3"/>
      <c r="N40" s="3"/>
      <c r="O40" s="3"/>
      <c r="P40" s="3"/>
      <c r="Q40" s="3"/>
      <c r="R40" s="3"/>
      <c r="S40" s="3"/>
      <c r="T40" s="3"/>
      <c r="U40" s="3"/>
      <c r="V40" s="3"/>
      <c r="W40" s="3"/>
      <c r="X40" s="3"/>
      <c r="Y40" s="3"/>
    </row>
    <row r="41" spans="2:25" s="28" customFormat="1" x14ac:dyDescent="0.35">
      <c r="B41" s="3"/>
      <c r="C41" s="3"/>
      <c r="D41" s="3"/>
      <c r="E41" s="3"/>
      <c r="F41" s="3"/>
      <c r="G41" s="3"/>
      <c r="H41" s="3"/>
      <c r="I41" s="3"/>
      <c r="J41" s="3"/>
      <c r="K41" s="3"/>
      <c r="L41" s="3"/>
      <c r="M41" s="3"/>
      <c r="N41" s="3"/>
      <c r="O41" s="3"/>
      <c r="P41" s="3"/>
      <c r="Q41" s="3"/>
      <c r="R41" s="3"/>
      <c r="S41" s="3"/>
      <c r="T41" s="3"/>
      <c r="U41" s="3"/>
      <c r="V41" s="3"/>
      <c r="W41" s="3"/>
      <c r="X41" s="3"/>
      <c r="Y41" s="3"/>
    </row>
    <row r="42" spans="2:25" s="28" customFormat="1" x14ac:dyDescent="0.35">
      <c r="B42" s="3"/>
      <c r="C42" s="3"/>
      <c r="D42" s="3"/>
      <c r="E42" s="3"/>
      <c r="F42" s="3"/>
      <c r="G42" s="3"/>
      <c r="H42" s="3"/>
      <c r="I42" s="3"/>
      <c r="J42" s="3"/>
      <c r="K42" s="3"/>
      <c r="L42" s="3"/>
      <c r="M42" s="3"/>
      <c r="N42" s="3"/>
      <c r="O42" s="3"/>
      <c r="P42" s="3"/>
      <c r="Q42" s="3"/>
      <c r="R42" s="3"/>
      <c r="S42" s="3"/>
      <c r="T42" s="3"/>
      <c r="U42" s="3"/>
      <c r="V42" s="3"/>
      <c r="W42" s="3"/>
      <c r="X42" s="3"/>
      <c r="Y42" s="3"/>
    </row>
    <row r="43" spans="2:25" s="28" customFormat="1" x14ac:dyDescent="0.35">
      <c r="B43" s="3"/>
      <c r="C43" s="3"/>
      <c r="D43" s="3"/>
      <c r="E43" s="3"/>
      <c r="F43" s="3"/>
      <c r="G43" s="3"/>
      <c r="H43" s="3"/>
      <c r="I43" s="3"/>
      <c r="J43" s="3"/>
      <c r="K43" s="3"/>
      <c r="L43" s="3"/>
      <c r="M43" s="3"/>
      <c r="N43" s="3"/>
      <c r="O43" s="3"/>
      <c r="P43" s="3"/>
      <c r="Q43" s="3"/>
      <c r="R43" s="3"/>
      <c r="S43" s="3"/>
      <c r="T43" s="3"/>
      <c r="U43" s="3"/>
      <c r="V43" s="3"/>
      <c r="W43" s="3"/>
      <c r="X43" s="3"/>
      <c r="Y43" s="3"/>
    </row>
    <row r="44" spans="2:25" s="28" customFormat="1" x14ac:dyDescent="0.35">
      <c r="B44" s="3"/>
      <c r="C44" s="3"/>
      <c r="D44" s="3"/>
      <c r="E44" s="3"/>
      <c r="F44" s="3"/>
      <c r="G44" s="3"/>
      <c r="H44" s="3"/>
      <c r="I44" s="3"/>
      <c r="J44" s="3"/>
      <c r="K44" s="3"/>
      <c r="L44" s="3"/>
      <c r="M44" s="3"/>
      <c r="N44" s="3"/>
      <c r="O44" s="3"/>
      <c r="P44" s="3"/>
      <c r="Q44" s="3"/>
      <c r="R44" s="3"/>
      <c r="S44" s="3"/>
      <c r="T44" s="3"/>
      <c r="U44" s="3"/>
      <c r="V44" s="3"/>
      <c r="W44" s="3"/>
      <c r="X44" s="3"/>
      <c r="Y44" s="3"/>
    </row>
    <row r="45" spans="2:25" s="28" customFormat="1" x14ac:dyDescent="0.35">
      <c r="B45" s="3"/>
      <c r="C45" s="3"/>
      <c r="D45" s="3"/>
      <c r="E45" s="3"/>
      <c r="F45" s="3"/>
      <c r="G45" s="3"/>
      <c r="H45" s="3"/>
      <c r="I45" s="3"/>
      <c r="J45" s="3"/>
      <c r="K45" s="3"/>
      <c r="L45" s="3"/>
      <c r="M45" s="3"/>
      <c r="N45" s="3"/>
      <c r="O45" s="3"/>
      <c r="P45" s="3"/>
      <c r="Q45" s="3"/>
      <c r="R45" s="3"/>
      <c r="S45" s="3"/>
      <c r="T45" s="3"/>
      <c r="U45" s="3"/>
      <c r="V45" s="3"/>
      <c r="W45" s="3"/>
      <c r="X45" s="3"/>
      <c r="Y45" s="3"/>
    </row>
    <row r="46" spans="2:25" s="28" customFormat="1" x14ac:dyDescent="0.35">
      <c r="B46" s="3"/>
      <c r="C46" s="3"/>
      <c r="D46" s="3"/>
      <c r="E46" s="3"/>
      <c r="F46" s="3"/>
      <c r="G46" s="3"/>
      <c r="H46" s="3"/>
      <c r="I46" s="3"/>
      <c r="J46" s="3"/>
      <c r="K46" s="3"/>
      <c r="L46" s="3"/>
      <c r="M46" s="3"/>
      <c r="N46" s="3"/>
      <c r="O46" s="3"/>
      <c r="P46" s="3"/>
      <c r="Q46" s="3"/>
      <c r="R46" s="3"/>
      <c r="S46" s="3"/>
      <c r="T46" s="3"/>
      <c r="U46" s="3"/>
      <c r="V46" s="3"/>
      <c r="W46" s="3"/>
      <c r="X46" s="3"/>
      <c r="Y46" s="3"/>
    </row>
    <row r="47" spans="2:25" s="28" customFormat="1" x14ac:dyDescent="0.35">
      <c r="B47" s="34"/>
      <c r="C47" s="34" t="s">
        <v>38</v>
      </c>
      <c r="D47" s="6"/>
      <c r="E47" s="6"/>
      <c r="F47" s="6"/>
      <c r="G47" s="6"/>
      <c r="H47" s="6"/>
      <c r="I47" s="6"/>
      <c r="J47" s="6"/>
      <c r="K47" s="3"/>
      <c r="L47" s="3"/>
      <c r="M47" s="3"/>
      <c r="N47" s="34" t="s">
        <v>38</v>
      </c>
      <c r="O47" s="6"/>
      <c r="P47" s="6"/>
      <c r="Q47" s="6"/>
      <c r="R47" s="6"/>
      <c r="S47" s="6"/>
      <c r="T47" s="6"/>
      <c r="U47" s="6"/>
      <c r="V47" s="3"/>
      <c r="W47" s="3"/>
      <c r="X47" s="3"/>
      <c r="Y47" s="3"/>
    </row>
    <row r="48" spans="2:25" s="28" customFormat="1" x14ac:dyDescent="0.35">
      <c r="B48" s="34"/>
      <c r="C48" s="99" t="s">
        <v>121</v>
      </c>
      <c r="D48" s="99"/>
      <c r="E48" s="99"/>
      <c r="F48" s="99"/>
      <c r="G48" s="99"/>
      <c r="H48" s="99"/>
      <c r="I48" s="99"/>
      <c r="J48" s="99"/>
      <c r="K48" s="3"/>
      <c r="L48" s="3"/>
      <c r="M48" s="3"/>
      <c r="N48" s="99" t="s">
        <v>122</v>
      </c>
      <c r="O48" s="99"/>
      <c r="P48" s="99"/>
      <c r="Q48" s="99"/>
      <c r="R48" s="99"/>
      <c r="S48" s="99"/>
      <c r="T48" s="99"/>
      <c r="U48" s="99"/>
      <c r="V48" s="3"/>
      <c r="W48" s="3"/>
      <c r="X48" s="3"/>
      <c r="Y48" s="3"/>
    </row>
    <row r="49" spans="2:25" s="28" customFormat="1" x14ac:dyDescent="0.35">
      <c r="B49" s="34"/>
      <c r="C49" s="99"/>
      <c r="D49" s="99"/>
      <c r="E49" s="99"/>
      <c r="F49" s="99"/>
      <c r="G49" s="99"/>
      <c r="H49" s="99"/>
      <c r="I49" s="99"/>
      <c r="J49" s="99"/>
      <c r="K49" s="3"/>
      <c r="L49" s="3"/>
      <c r="M49" s="3"/>
      <c r="N49" s="99"/>
      <c r="O49" s="99"/>
      <c r="P49" s="99"/>
      <c r="Q49" s="99"/>
      <c r="R49" s="99"/>
      <c r="S49" s="99"/>
      <c r="T49" s="99"/>
      <c r="U49" s="99"/>
      <c r="V49" s="3"/>
      <c r="W49" s="3"/>
      <c r="X49" s="3"/>
      <c r="Y49" s="3"/>
    </row>
    <row r="50" spans="2:25" s="28" customFormat="1" ht="36" customHeight="1" x14ac:dyDescent="0.35">
      <c r="B50" s="3"/>
      <c r="C50" s="3"/>
      <c r="D50" s="3"/>
      <c r="E50" s="3"/>
      <c r="F50" s="3"/>
      <c r="G50" s="2"/>
      <c r="H50" s="7"/>
      <c r="I50" s="7"/>
      <c r="J50" s="2"/>
      <c r="K50" s="2"/>
      <c r="L50" s="2"/>
      <c r="M50" s="2"/>
      <c r="N50" s="2"/>
      <c r="O50" s="3"/>
      <c r="P50" s="3"/>
      <c r="Q50" s="3"/>
      <c r="R50" s="3"/>
      <c r="S50" s="3"/>
      <c r="T50" s="3"/>
      <c r="U50" s="3"/>
      <c r="V50" s="3"/>
      <c r="W50" s="3"/>
      <c r="X50" s="3"/>
      <c r="Y50" s="3"/>
    </row>
    <row r="51" spans="2:25" s="28" customFormat="1" x14ac:dyDescent="0.35">
      <c r="B51" s="37"/>
      <c r="C51" s="37" t="s">
        <v>39</v>
      </c>
      <c r="D51" s="38"/>
      <c r="E51" s="38"/>
      <c r="F51" s="38"/>
      <c r="G51" s="38"/>
      <c r="H51" s="38"/>
      <c r="I51" s="38"/>
      <c r="J51" s="38"/>
      <c r="K51" s="38"/>
      <c r="L51" s="38"/>
      <c r="M51" s="38"/>
      <c r="N51" s="38"/>
      <c r="O51" s="38"/>
      <c r="P51" s="38"/>
      <c r="Q51" s="38"/>
      <c r="R51" s="38"/>
      <c r="S51" s="38"/>
      <c r="T51" s="38"/>
      <c r="U51" s="38"/>
      <c r="V51" s="38"/>
      <c r="W51" s="38"/>
      <c r="X51" s="38"/>
      <c r="Y51" s="38"/>
    </row>
    <row r="52" spans="2:25" s="28" customFormat="1" x14ac:dyDescent="0.35">
      <c r="B52" s="3"/>
      <c r="C52" s="3"/>
      <c r="D52" s="3"/>
      <c r="E52" s="3"/>
      <c r="F52" s="3"/>
      <c r="G52" s="2"/>
      <c r="H52" s="7"/>
      <c r="I52" s="7"/>
      <c r="J52" s="2"/>
      <c r="K52" s="2"/>
      <c r="L52" s="2"/>
      <c r="M52" s="2"/>
      <c r="N52" s="2"/>
      <c r="O52" s="3"/>
      <c r="P52" s="3"/>
      <c r="Q52" s="3"/>
      <c r="R52" s="3"/>
      <c r="S52" s="3"/>
      <c r="T52" s="3"/>
      <c r="U52" s="3"/>
      <c r="V52" s="3"/>
      <c r="W52" s="3"/>
      <c r="X52" s="3"/>
      <c r="Y52" s="3"/>
    </row>
    <row r="53" spans="2:25" s="28" customFormat="1" x14ac:dyDescent="0.35">
      <c r="B53" s="32"/>
      <c r="C53" s="32" t="s">
        <v>40</v>
      </c>
      <c r="D53" s="3"/>
      <c r="E53" s="3"/>
      <c r="F53" s="3"/>
      <c r="G53" s="2"/>
      <c r="H53" s="7"/>
      <c r="I53" s="7"/>
      <c r="J53" s="2"/>
      <c r="K53" s="2"/>
      <c r="L53" s="2"/>
      <c r="M53" s="2"/>
      <c r="N53" s="32" t="s">
        <v>45</v>
      </c>
      <c r="O53" s="2"/>
      <c r="P53" s="2"/>
      <c r="Q53" s="2"/>
      <c r="R53" s="3"/>
      <c r="S53" s="3"/>
      <c r="T53" s="3"/>
      <c r="U53" s="3"/>
      <c r="V53" s="3"/>
      <c r="W53" s="3"/>
      <c r="X53" s="3"/>
      <c r="Y53" s="3"/>
    </row>
    <row r="54" spans="2:25" s="28" customFormat="1" x14ac:dyDescent="0.35">
      <c r="B54" s="9"/>
      <c r="C54" s="9"/>
      <c r="D54" s="5"/>
      <c r="E54" s="2"/>
      <c r="F54" s="2"/>
      <c r="G54" s="2"/>
      <c r="H54" s="5"/>
      <c r="I54" s="5"/>
      <c r="J54" s="5"/>
      <c r="K54" s="10"/>
      <c r="L54" s="5"/>
      <c r="M54" s="5"/>
      <c r="N54" s="3"/>
      <c r="O54" s="3"/>
      <c r="P54" s="3"/>
      <c r="Q54" s="3"/>
      <c r="R54" s="3"/>
      <c r="S54" s="3"/>
      <c r="T54" s="3"/>
      <c r="U54" s="3"/>
      <c r="V54" s="3"/>
      <c r="W54" s="3"/>
      <c r="X54" s="3"/>
      <c r="Y54" s="3"/>
    </row>
    <row r="55" spans="2:25" s="28" customFormat="1" ht="50" customHeight="1" x14ac:dyDescent="0.35">
      <c r="B55" s="9"/>
      <c r="C55" s="9"/>
      <c r="D55" s="5" t="s">
        <v>19</v>
      </c>
      <c r="E55" s="5" t="s">
        <v>42</v>
      </c>
      <c r="F55" s="5" t="s">
        <v>43</v>
      </c>
      <c r="G55" s="5" t="s">
        <v>44</v>
      </c>
      <c r="H55" s="11"/>
      <c r="I55" s="13" t="s">
        <v>99</v>
      </c>
      <c r="J55" s="2"/>
      <c r="K55" s="10"/>
      <c r="L55" s="5"/>
      <c r="M55" s="5"/>
      <c r="N55" s="6"/>
      <c r="O55" s="39" t="s">
        <v>46</v>
      </c>
      <c r="P55" s="39" t="s">
        <v>48</v>
      </c>
      <c r="Q55" s="39" t="s">
        <v>49</v>
      </c>
      <c r="R55" s="39" t="s">
        <v>47</v>
      </c>
      <c r="S55" s="3"/>
      <c r="T55" s="3"/>
      <c r="U55" s="3"/>
      <c r="V55" s="3"/>
      <c r="W55" s="3"/>
      <c r="X55" s="3"/>
      <c r="Y55" s="3"/>
    </row>
    <row r="56" spans="2:25" s="28" customFormat="1" x14ac:dyDescent="0.35">
      <c r="B56" s="4"/>
      <c r="C56" s="4">
        <v>2025</v>
      </c>
      <c r="D56" s="11">
        <v>68.61</v>
      </c>
      <c r="E56" s="11">
        <v>75.45</v>
      </c>
      <c r="F56" s="11"/>
      <c r="G56" s="11">
        <v>62.381572580101079</v>
      </c>
      <c r="H56" s="2"/>
      <c r="I56" s="7">
        <v>122.13928995672588</v>
      </c>
      <c r="J56" s="11"/>
      <c r="K56" s="10"/>
      <c r="L56" s="5"/>
      <c r="M56" s="5"/>
      <c r="N56" s="4">
        <v>2021</v>
      </c>
      <c r="O56" s="7">
        <f t="shared" ref="O56:O65" si="14">J11</f>
        <v>1.91</v>
      </c>
      <c r="P56" s="7">
        <v>53.02</v>
      </c>
      <c r="Q56" s="21"/>
      <c r="R56" s="21">
        <f>O56*P56</f>
        <v>101.26820000000001</v>
      </c>
      <c r="S56" s="3"/>
      <c r="T56" s="3"/>
      <c r="U56" s="3"/>
      <c r="V56" s="3"/>
      <c r="W56" s="3"/>
      <c r="X56" s="3"/>
      <c r="Y56" s="3"/>
    </row>
    <row r="57" spans="2:25" s="28" customFormat="1" x14ac:dyDescent="0.35">
      <c r="B57" s="4"/>
      <c r="C57" s="4">
        <v>2026</v>
      </c>
      <c r="D57" s="11">
        <f>D56*$I57/$I56</f>
        <v>69.982199999999978</v>
      </c>
      <c r="E57" s="11">
        <f>E56*$I57/$I56</f>
        <v>76.958999999999989</v>
      </c>
      <c r="F57" s="11"/>
      <c r="G57" s="11">
        <f>G56*$I57/$I56</f>
        <v>63.629204031703097</v>
      </c>
      <c r="H57" s="2"/>
      <c r="I57" s="7">
        <v>124.58207575586037</v>
      </c>
      <c r="J57" s="11"/>
      <c r="K57" s="10"/>
      <c r="L57" s="5"/>
      <c r="M57" s="5"/>
      <c r="N57" s="4">
        <v>2022</v>
      </c>
      <c r="O57" s="7">
        <f t="shared" si="14"/>
        <v>1.91</v>
      </c>
      <c r="P57" s="7">
        <v>79.61</v>
      </c>
      <c r="Q57" s="21"/>
      <c r="R57" s="21">
        <f t="shared" ref="R57:R59" si="15">O57*P57</f>
        <v>152.05509999999998</v>
      </c>
      <c r="S57" s="3"/>
      <c r="T57" s="3"/>
      <c r="U57" s="3"/>
      <c r="V57" s="3"/>
      <c r="W57" s="3"/>
      <c r="X57" s="3"/>
      <c r="Y57" s="3"/>
    </row>
    <row r="58" spans="2:25" s="28" customFormat="1" x14ac:dyDescent="0.35">
      <c r="B58" s="4"/>
      <c r="C58" s="4">
        <v>2027</v>
      </c>
      <c r="D58" s="11">
        <f>D57*$I58/$I57</f>
        <v>71.381843999999973</v>
      </c>
      <c r="E58" s="11">
        <f>E57*$I58/$I57</f>
        <v>78.498179999999991</v>
      </c>
      <c r="F58" s="11">
        <v>57.666666666666664</v>
      </c>
      <c r="G58" s="11">
        <f>G57*$I58/$I57</f>
        <v>64.901788112337158</v>
      </c>
      <c r="H58" s="2"/>
      <c r="I58" s="7">
        <v>127.07371727097758</v>
      </c>
      <c r="J58" s="13"/>
      <c r="K58" s="10"/>
      <c r="L58" s="5"/>
      <c r="M58" s="5"/>
      <c r="N58" s="4">
        <v>2023</v>
      </c>
      <c r="O58" s="7">
        <f t="shared" si="14"/>
        <v>1.91</v>
      </c>
      <c r="P58" s="7">
        <v>83.16</v>
      </c>
      <c r="Q58" s="21"/>
      <c r="R58" s="21">
        <f t="shared" si="15"/>
        <v>158.8356</v>
      </c>
      <c r="S58" s="3"/>
      <c r="T58" s="3"/>
      <c r="U58" s="3"/>
      <c r="V58" s="3"/>
      <c r="W58" s="3"/>
      <c r="X58" s="3"/>
      <c r="Y58" s="3"/>
    </row>
    <row r="59" spans="2:25" s="28" customFormat="1" x14ac:dyDescent="0.35">
      <c r="B59" s="4"/>
      <c r="C59" s="4"/>
      <c r="D59" s="11"/>
      <c r="E59" s="11"/>
      <c r="F59" s="11"/>
      <c r="G59" s="11"/>
      <c r="H59" s="2"/>
      <c r="I59" s="7"/>
      <c r="J59" s="11"/>
      <c r="K59" s="2"/>
      <c r="L59" s="2"/>
      <c r="M59" s="2"/>
      <c r="N59" s="4">
        <v>2024</v>
      </c>
      <c r="O59" s="7">
        <f t="shared" si="14"/>
        <v>1.91</v>
      </c>
      <c r="P59" s="7">
        <v>62.81</v>
      </c>
      <c r="Q59" s="7">
        <v>66.63</v>
      </c>
      <c r="R59" s="21">
        <f t="shared" si="15"/>
        <v>119.9671</v>
      </c>
      <c r="S59" s="3"/>
      <c r="T59" s="3"/>
      <c r="U59" s="3"/>
      <c r="V59" s="3"/>
      <c r="W59" s="3"/>
      <c r="X59" s="3"/>
      <c r="Y59" s="3"/>
    </row>
    <row r="60" spans="2:25" s="28" customFormat="1" x14ac:dyDescent="0.35">
      <c r="B60" s="4"/>
      <c r="C60" s="4">
        <v>2030</v>
      </c>
      <c r="D60" s="11">
        <v>81.2</v>
      </c>
      <c r="E60" s="11">
        <v>133.6</v>
      </c>
      <c r="F60" s="11">
        <v>159.06666666666666</v>
      </c>
      <c r="G60" s="11">
        <v>300.36458018681896</v>
      </c>
      <c r="H60" s="2"/>
      <c r="I60" s="7">
        <v>134.85164535769957</v>
      </c>
      <c r="J60" s="14"/>
      <c r="K60" s="2"/>
      <c r="L60" s="2"/>
      <c r="M60" s="2"/>
      <c r="N60" s="4">
        <v>2025</v>
      </c>
      <c r="O60" s="7">
        <f t="shared" si="14"/>
        <v>1.91</v>
      </c>
      <c r="P60" s="21"/>
      <c r="Q60" s="7">
        <v>68.61</v>
      </c>
      <c r="R60" s="21">
        <f>O60*Q60</f>
        <v>131.04509999999999</v>
      </c>
      <c r="S60" s="3"/>
      <c r="T60" s="3"/>
      <c r="U60" s="3"/>
      <c r="V60" s="3"/>
      <c r="W60" s="3"/>
      <c r="X60" s="3"/>
      <c r="Y60" s="3"/>
    </row>
    <row r="61" spans="2:25" s="28" customFormat="1" x14ac:dyDescent="0.35">
      <c r="B61" s="4"/>
      <c r="C61" s="4">
        <v>2031</v>
      </c>
      <c r="D61" s="11">
        <f>D60*$I61/$I60</f>
        <v>82.823999999999998</v>
      </c>
      <c r="E61" s="11">
        <f t="shared" ref="E61:G62" si="16">E60*$I61/$I60</f>
        <v>136.27199999999999</v>
      </c>
      <c r="F61" s="11">
        <f t="shared" si="16"/>
        <v>162.24799999999999</v>
      </c>
      <c r="G61" s="11">
        <f t="shared" si="16"/>
        <v>306.3718717905553</v>
      </c>
      <c r="H61" s="2"/>
      <c r="I61" s="7">
        <v>137.54867826485355</v>
      </c>
      <c r="J61" s="14"/>
      <c r="K61" s="2"/>
      <c r="L61" s="2"/>
      <c r="M61" s="2"/>
      <c r="N61" s="4">
        <v>2026</v>
      </c>
      <c r="O61" s="7">
        <f t="shared" si="14"/>
        <v>1.91</v>
      </c>
      <c r="P61" s="21"/>
      <c r="Q61" s="7">
        <v>70.64</v>
      </c>
      <c r="R61" s="21">
        <f t="shared" ref="R61:R65" si="17">O61*Q61</f>
        <v>134.92239999999998</v>
      </c>
      <c r="S61" s="3"/>
      <c r="T61" s="3"/>
      <c r="U61" s="3"/>
      <c r="V61" s="3"/>
      <c r="W61" s="3"/>
      <c r="X61" s="3"/>
      <c r="Y61" s="3"/>
    </row>
    <row r="62" spans="2:25" s="28" customFormat="1" ht="15" x14ac:dyDescent="0.4">
      <c r="B62" s="4"/>
      <c r="C62" s="4">
        <v>2032</v>
      </c>
      <c r="D62" s="11">
        <f>D61*$I62/$I61</f>
        <v>84.48048</v>
      </c>
      <c r="E62" s="11">
        <f t="shared" si="16"/>
        <v>138.99744000000001</v>
      </c>
      <c r="F62" s="11">
        <f t="shared" si="16"/>
        <v>165.49296000000001</v>
      </c>
      <c r="G62" s="11">
        <f t="shared" si="16"/>
        <v>312.49930922636645</v>
      </c>
      <c r="H62" s="2"/>
      <c r="I62" s="7">
        <v>140.29965183015062</v>
      </c>
      <c r="J62" s="42"/>
      <c r="K62" s="2"/>
      <c r="L62" s="2"/>
      <c r="M62" s="2"/>
      <c r="N62" s="4">
        <v>2027</v>
      </c>
      <c r="O62" s="7">
        <f t="shared" si="14"/>
        <v>1.91</v>
      </c>
      <c r="P62" s="21"/>
      <c r="Q62" s="7">
        <v>72.95</v>
      </c>
      <c r="R62" s="21">
        <f t="shared" si="17"/>
        <v>139.33449999999999</v>
      </c>
      <c r="S62" s="3"/>
      <c r="T62" s="3"/>
      <c r="U62" s="3"/>
      <c r="V62" s="3"/>
      <c r="W62" s="3"/>
      <c r="X62" s="3"/>
      <c r="Y62" s="3"/>
    </row>
    <row r="63" spans="2:25" s="28" customFormat="1" x14ac:dyDescent="0.35">
      <c r="B63" s="3"/>
      <c r="C63" s="3"/>
      <c r="D63" s="2"/>
      <c r="E63" s="2"/>
      <c r="F63" s="2"/>
      <c r="G63" s="2"/>
      <c r="H63" s="2"/>
      <c r="I63" s="2"/>
      <c r="J63" s="2"/>
      <c r="K63" s="2"/>
      <c r="L63" s="2"/>
      <c r="M63" s="2"/>
      <c r="N63" s="4">
        <v>2028</v>
      </c>
      <c r="O63" s="7">
        <f t="shared" si="14"/>
        <v>1.91</v>
      </c>
      <c r="P63" s="21"/>
      <c r="Q63" s="7">
        <v>75.7</v>
      </c>
      <c r="R63" s="21">
        <f t="shared" si="17"/>
        <v>144.58699999999999</v>
      </c>
      <c r="S63" s="3"/>
      <c r="T63" s="3"/>
      <c r="U63" s="3"/>
      <c r="V63" s="3"/>
      <c r="W63" s="3"/>
      <c r="X63" s="3"/>
      <c r="Y63" s="3"/>
    </row>
    <row r="64" spans="2:25" s="28" customFormat="1" x14ac:dyDescent="0.35">
      <c r="B64" s="34"/>
      <c r="C64" s="34" t="s">
        <v>51</v>
      </c>
      <c r="D64" s="6"/>
      <c r="E64" s="6"/>
      <c r="F64" s="6"/>
      <c r="G64" s="6"/>
      <c r="H64" s="6"/>
      <c r="I64" s="6"/>
      <c r="J64" s="6"/>
      <c r="K64" s="2"/>
      <c r="L64" s="2"/>
      <c r="M64" s="2"/>
      <c r="N64" s="4">
        <v>2029</v>
      </c>
      <c r="O64" s="7">
        <f t="shared" si="14"/>
        <v>1.91</v>
      </c>
      <c r="P64" s="21"/>
      <c r="Q64" s="7">
        <v>78.45</v>
      </c>
      <c r="R64" s="21">
        <f t="shared" si="17"/>
        <v>149.83949999999999</v>
      </c>
      <c r="S64" s="3"/>
      <c r="T64" s="3"/>
      <c r="U64" s="3"/>
      <c r="V64" s="3"/>
      <c r="W64" s="3"/>
      <c r="X64" s="3"/>
      <c r="Y64" s="3"/>
    </row>
    <row r="65" spans="1:35" s="28" customFormat="1" ht="14.5" customHeight="1" x14ac:dyDescent="0.35">
      <c r="B65" s="34"/>
      <c r="C65" s="34" t="s">
        <v>41</v>
      </c>
      <c r="D65" s="36"/>
      <c r="E65" s="36"/>
      <c r="F65" s="36"/>
      <c r="G65" s="36"/>
      <c r="H65" s="36"/>
      <c r="I65" s="36"/>
      <c r="J65" s="36"/>
      <c r="K65" s="2"/>
      <c r="L65" s="2"/>
      <c r="M65" s="2"/>
      <c r="N65" s="4">
        <v>2030</v>
      </c>
      <c r="O65" s="7">
        <f t="shared" si="14"/>
        <v>1.91</v>
      </c>
      <c r="P65" s="21"/>
      <c r="Q65" s="7">
        <v>81.2</v>
      </c>
      <c r="R65" s="21">
        <f t="shared" si="17"/>
        <v>155.09200000000001</v>
      </c>
      <c r="S65" s="3"/>
      <c r="T65" s="3"/>
      <c r="U65" s="3"/>
      <c r="V65" s="3"/>
      <c r="W65" s="3"/>
      <c r="X65" s="3"/>
      <c r="Y65" s="3"/>
    </row>
    <row r="66" spans="1:35" s="28" customFormat="1" x14ac:dyDescent="0.35">
      <c r="B66" s="36"/>
      <c r="C66" s="36"/>
      <c r="D66" s="36"/>
      <c r="E66" s="36"/>
      <c r="F66" s="36"/>
      <c r="G66" s="36"/>
      <c r="H66" s="36"/>
      <c r="I66" s="36"/>
      <c r="J66" s="36"/>
      <c r="K66" s="2"/>
      <c r="L66" s="2"/>
      <c r="M66" s="2"/>
      <c r="N66" s="6"/>
      <c r="O66" s="2"/>
      <c r="P66" s="2"/>
      <c r="Q66" s="2"/>
      <c r="R66" s="2"/>
      <c r="S66" s="3"/>
      <c r="T66" s="3"/>
      <c r="U66" s="3"/>
      <c r="V66" s="3"/>
      <c r="W66" s="3"/>
      <c r="X66" s="3"/>
      <c r="Y66" s="3"/>
    </row>
    <row r="67" spans="1:35" s="28" customFormat="1" x14ac:dyDescent="0.35">
      <c r="B67" s="6"/>
      <c r="C67" s="6"/>
      <c r="D67" s="2"/>
      <c r="E67" s="2"/>
      <c r="F67" s="2"/>
      <c r="G67" s="2"/>
      <c r="H67" s="2"/>
      <c r="I67" s="2"/>
      <c r="J67" s="2"/>
      <c r="K67" s="9"/>
      <c r="L67" s="2"/>
      <c r="M67" s="2"/>
      <c r="N67" s="4" t="s">
        <v>27</v>
      </c>
      <c r="O67" s="2"/>
      <c r="P67" s="2"/>
      <c r="Q67" s="7"/>
      <c r="R67" s="7">
        <f>SUM(R56:R60)/1000</f>
        <v>0.66317110000000001</v>
      </c>
      <c r="S67" s="3"/>
      <c r="T67" s="3"/>
      <c r="U67" s="3"/>
      <c r="V67" s="3"/>
      <c r="W67" s="3"/>
      <c r="X67" s="3"/>
      <c r="Y67" s="3"/>
    </row>
    <row r="68" spans="1:35" s="28" customFormat="1" x14ac:dyDescent="0.35">
      <c r="B68" s="36"/>
      <c r="C68" s="36"/>
      <c r="D68" s="36"/>
      <c r="E68" s="36"/>
      <c r="F68" s="36"/>
      <c r="G68" s="36"/>
      <c r="H68" s="36"/>
      <c r="I68" s="36"/>
      <c r="J68" s="2"/>
      <c r="K68" s="2"/>
      <c r="L68" s="2"/>
      <c r="M68" s="2"/>
      <c r="N68" s="4" t="s">
        <v>28</v>
      </c>
      <c r="O68" s="2"/>
      <c r="P68" s="2"/>
      <c r="Q68" s="7"/>
      <c r="R68" s="7">
        <f>SUM(R61:R65)/1000</f>
        <v>0.72377539999999985</v>
      </c>
      <c r="S68" s="12"/>
      <c r="T68" s="2"/>
      <c r="U68" s="2"/>
      <c r="V68" s="3"/>
      <c r="W68" s="3"/>
      <c r="X68" s="3"/>
      <c r="Y68" s="3"/>
    </row>
    <row r="69" spans="1:35" s="30" customFormat="1" x14ac:dyDescent="0.35">
      <c r="A69" s="28"/>
      <c r="B69" s="36"/>
      <c r="C69" s="36"/>
      <c r="D69" s="36"/>
      <c r="E69" s="36"/>
      <c r="F69" s="36"/>
      <c r="G69" s="36"/>
      <c r="H69" s="36"/>
      <c r="I69" s="36"/>
      <c r="J69" s="2"/>
      <c r="K69" s="2"/>
      <c r="L69" s="2"/>
      <c r="M69" s="2"/>
      <c r="N69" s="4" t="s">
        <v>29</v>
      </c>
      <c r="O69" s="2"/>
      <c r="P69" s="2"/>
      <c r="Q69" s="7"/>
      <c r="R69" s="7">
        <f>R68+R67</f>
        <v>1.3869464999999999</v>
      </c>
      <c r="S69" s="5"/>
      <c r="T69" s="5"/>
      <c r="U69" s="5"/>
      <c r="V69" s="3"/>
      <c r="W69" s="3"/>
      <c r="X69" s="3"/>
      <c r="Y69" s="3"/>
      <c r="Z69" s="28"/>
      <c r="AA69" s="28"/>
      <c r="AB69" s="28"/>
      <c r="AC69" s="28"/>
      <c r="AD69" s="28"/>
      <c r="AE69" s="28"/>
      <c r="AF69" s="28"/>
      <c r="AG69" s="28"/>
      <c r="AH69" s="28"/>
      <c r="AI69" s="28"/>
    </row>
    <row r="70" spans="1:35" s="30" customFormat="1" x14ac:dyDescent="0.35">
      <c r="A70" s="28"/>
      <c r="B70" s="36"/>
      <c r="C70" s="36"/>
      <c r="D70" s="36"/>
      <c r="E70" s="36"/>
      <c r="F70" s="36"/>
      <c r="G70" s="36"/>
      <c r="H70" s="36"/>
      <c r="I70" s="36"/>
      <c r="J70" s="2"/>
      <c r="K70" s="2"/>
      <c r="L70" s="2"/>
      <c r="M70" s="2"/>
      <c r="N70" s="18"/>
      <c r="O70" s="19"/>
      <c r="P70" s="19"/>
      <c r="Q70" s="19"/>
      <c r="R70" s="3"/>
      <c r="S70" s="3"/>
      <c r="T70" s="3"/>
      <c r="U70" s="3"/>
      <c r="V70" s="3"/>
      <c r="W70" s="3"/>
      <c r="X70" s="3"/>
      <c r="Y70" s="3"/>
      <c r="Z70" s="28"/>
      <c r="AA70" s="28"/>
      <c r="AB70" s="28"/>
      <c r="AC70" s="28"/>
      <c r="AD70" s="28"/>
      <c r="AE70" s="28"/>
      <c r="AF70" s="28"/>
      <c r="AG70" s="28"/>
      <c r="AH70" s="28"/>
      <c r="AI70" s="28"/>
    </row>
    <row r="71" spans="1:35" s="30" customFormat="1" x14ac:dyDescent="0.35">
      <c r="A71" s="28"/>
      <c r="B71" s="36"/>
      <c r="C71" s="36"/>
      <c r="D71" s="36"/>
      <c r="E71" s="36"/>
      <c r="F71" s="36"/>
      <c r="G71" s="36"/>
      <c r="H71" s="36"/>
      <c r="I71" s="36"/>
      <c r="J71" s="2"/>
      <c r="K71" s="2"/>
      <c r="L71" s="2"/>
      <c r="M71" s="2"/>
      <c r="N71" s="34" t="s">
        <v>50</v>
      </c>
      <c r="O71" s="19"/>
      <c r="P71" s="19"/>
      <c r="Q71" s="19"/>
      <c r="R71" s="3"/>
      <c r="S71" s="3"/>
      <c r="T71" s="3"/>
      <c r="U71" s="3"/>
      <c r="V71" s="3"/>
      <c r="W71" s="3"/>
      <c r="X71" s="3"/>
      <c r="Y71" s="3"/>
      <c r="Z71" s="28"/>
      <c r="AA71" s="28"/>
      <c r="AB71" s="28"/>
      <c r="AC71" s="28"/>
      <c r="AD71" s="28"/>
      <c r="AE71" s="28"/>
      <c r="AF71" s="28"/>
      <c r="AG71" s="28"/>
      <c r="AH71" s="28"/>
      <c r="AI71" s="28"/>
    </row>
    <row r="72" spans="1:35" s="30" customFormat="1" x14ac:dyDescent="0.35">
      <c r="A72" s="28"/>
      <c r="B72" s="36"/>
      <c r="C72" s="36"/>
      <c r="D72" s="36"/>
      <c r="E72" s="36"/>
      <c r="F72" s="36"/>
      <c r="G72" s="36"/>
      <c r="H72" s="36"/>
      <c r="I72" s="36"/>
      <c r="J72" s="2"/>
      <c r="K72" s="2"/>
      <c r="L72" s="2"/>
      <c r="M72" s="2"/>
      <c r="N72" s="34" t="s">
        <v>59</v>
      </c>
      <c r="O72" s="3"/>
      <c r="P72" s="3"/>
      <c r="Q72" s="3"/>
      <c r="R72" s="19"/>
      <c r="S72" s="8"/>
      <c r="T72" s="3"/>
      <c r="U72" s="3"/>
      <c r="V72" s="3"/>
      <c r="W72" s="3"/>
      <c r="X72" s="3"/>
      <c r="Y72" s="3"/>
      <c r="Z72" s="28"/>
      <c r="AA72" s="28"/>
      <c r="AB72" s="28"/>
      <c r="AC72" s="28"/>
      <c r="AD72" s="28"/>
      <c r="AE72" s="28"/>
      <c r="AF72" s="28"/>
      <c r="AG72" s="28"/>
      <c r="AH72" s="28"/>
      <c r="AI72" s="28"/>
    </row>
    <row r="73" spans="1:35" s="30" customFormat="1" x14ac:dyDescent="0.35">
      <c r="A73" s="28"/>
      <c r="B73" s="36"/>
      <c r="C73" s="36"/>
      <c r="D73" s="36"/>
      <c r="E73" s="36"/>
      <c r="F73" s="36"/>
      <c r="G73" s="36"/>
      <c r="H73" s="36"/>
      <c r="I73" s="36"/>
      <c r="J73" s="2"/>
      <c r="K73" s="2"/>
      <c r="L73" s="2"/>
      <c r="M73" s="2"/>
      <c r="N73" s="18"/>
      <c r="O73" s="3"/>
      <c r="P73" s="3"/>
      <c r="Q73" s="3"/>
      <c r="R73" s="19"/>
      <c r="S73" s="8"/>
      <c r="T73" s="3"/>
      <c r="U73" s="3"/>
      <c r="V73" s="3"/>
      <c r="W73" s="3"/>
      <c r="X73" s="3"/>
      <c r="Y73" s="3"/>
      <c r="Z73" s="28"/>
      <c r="AA73" s="28"/>
      <c r="AB73" s="28"/>
      <c r="AC73" s="28"/>
      <c r="AD73" s="28"/>
      <c r="AE73" s="28"/>
      <c r="AF73" s="28"/>
      <c r="AG73" s="28"/>
      <c r="AH73" s="28"/>
      <c r="AI73" s="28"/>
    </row>
    <row r="74" spans="1:35" s="30" customFormat="1" x14ac:dyDescent="0.35">
      <c r="A74" s="28"/>
      <c r="B74" s="37"/>
      <c r="C74" s="37" t="s">
        <v>52</v>
      </c>
      <c r="D74" s="38"/>
      <c r="E74" s="38"/>
      <c r="F74" s="38"/>
      <c r="G74" s="38"/>
      <c r="H74" s="38"/>
      <c r="I74" s="38"/>
      <c r="J74" s="38"/>
      <c r="K74" s="38"/>
      <c r="L74" s="38"/>
      <c r="M74" s="38"/>
      <c r="N74" s="38"/>
      <c r="O74" s="38"/>
      <c r="P74" s="38"/>
      <c r="Q74" s="38"/>
      <c r="R74" s="38"/>
      <c r="S74" s="38"/>
      <c r="T74" s="38"/>
      <c r="U74" s="38"/>
      <c r="V74" s="38"/>
      <c r="W74" s="38"/>
      <c r="X74" s="38"/>
      <c r="Y74" s="38"/>
      <c r="Z74" s="28"/>
      <c r="AA74" s="28"/>
      <c r="AB74" s="28"/>
      <c r="AC74" s="28"/>
      <c r="AD74" s="28"/>
      <c r="AE74" s="28"/>
      <c r="AF74" s="28"/>
      <c r="AG74" s="28"/>
      <c r="AH74" s="28"/>
      <c r="AI74" s="28"/>
    </row>
    <row r="75" spans="1:35" s="30" customFormat="1" x14ac:dyDescent="0.35">
      <c r="A75" s="28"/>
      <c r="B75" s="2"/>
      <c r="C75" s="2"/>
      <c r="D75" s="2"/>
      <c r="E75" s="2"/>
      <c r="F75" s="3"/>
      <c r="G75" s="3"/>
      <c r="H75" s="3"/>
      <c r="I75" s="3"/>
      <c r="J75" s="2"/>
      <c r="K75" s="9"/>
      <c r="L75" s="2"/>
      <c r="M75" s="2"/>
      <c r="N75" s="2"/>
      <c r="O75" s="3"/>
      <c r="P75" s="3"/>
      <c r="Q75" s="3"/>
      <c r="R75" s="3"/>
      <c r="S75" s="3"/>
      <c r="T75" s="3"/>
      <c r="U75" s="3"/>
      <c r="V75" s="3"/>
      <c r="W75" s="3"/>
      <c r="X75" s="3"/>
      <c r="Y75" s="3"/>
      <c r="Z75" s="28"/>
      <c r="AA75" s="28"/>
      <c r="AB75" s="28"/>
      <c r="AC75" s="28"/>
      <c r="AD75" s="28"/>
      <c r="AE75" s="28"/>
      <c r="AF75" s="28"/>
      <c r="AG75" s="28"/>
      <c r="AH75" s="28"/>
      <c r="AI75" s="28"/>
    </row>
    <row r="76" spans="1:35" s="30" customFormat="1" x14ac:dyDescent="0.35">
      <c r="A76" s="28"/>
      <c r="B76" s="2"/>
      <c r="C76" s="2"/>
      <c r="D76" s="2"/>
      <c r="E76" s="18"/>
      <c r="F76" s="3"/>
      <c r="G76" s="3"/>
      <c r="H76" s="3"/>
      <c r="I76" s="3"/>
      <c r="J76" s="7"/>
      <c r="K76" s="20"/>
      <c r="L76" s="2"/>
      <c r="M76" s="2"/>
      <c r="N76" s="2"/>
      <c r="O76" s="3"/>
      <c r="P76" s="3"/>
      <c r="Q76" s="3"/>
      <c r="R76" s="3"/>
      <c r="S76" s="3"/>
      <c r="T76" s="3"/>
      <c r="U76" s="3"/>
      <c r="V76" s="3"/>
      <c r="W76" s="3"/>
      <c r="X76" s="3"/>
      <c r="Y76" s="3"/>
      <c r="Z76" s="28"/>
      <c r="AA76" s="28"/>
      <c r="AB76" s="28"/>
      <c r="AC76" s="28"/>
      <c r="AD76" s="28"/>
      <c r="AE76" s="28"/>
      <c r="AF76" s="28"/>
      <c r="AG76" s="28"/>
      <c r="AH76" s="28"/>
      <c r="AI76" s="28"/>
    </row>
    <row r="77" spans="1:35" s="28" customFormat="1" x14ac:dyDescent="0.35">
      <c r="B77" s="32"/>
      <c r="C77" s="32" t="s">
        <v>53</v>
      </c>
      <c r="D77" s="2"/>
      <c r="E77" s="18"/>
      <c r="F77" s="3"/>
      <c r="G77" s="3"/>
      <c r="H77" s="3"/>
      <c r="I77" s="3"/>
      <c r="J77" s="2"/>
      <c r="K77" s="12"/>
      <c r="L77" s="2"/>
      <c r="M77" s="2"/>
      <c r="N77" s="2"/>
      <c r="O77" s="3"/>
      <c r="P77" s="3"/>
      <c r="Q77" s="3"/>
      <c r="R77" s="3"/>
      <c r="S77" s="3"/>
      <c r="T77" s="3"/>
      <c r="U77" s="3"/>
      <c r="V77" s="3"/>
      <c r="W77" s="3"/>
      <c r="X77" s="3"/>
      <c r="Y77" s="3"/>
    </row>
    <row r="78" spans="1:35" s="28" customFormat="1" x14ac:dyDescent="0.35">
      <c r="B78" s="36"/>
      <c r="C78" s="36"/>
      <c r="D78" s="36"/>
      <c r="E78" s="36"/>
      <c r="F78" s="36"/>
      <c r="G78" s="36"/>
      <c r="H78" s="36"/>
      <c r="I78" s="36"/>
      <c r="J78" s="2"/>
      <c r="K78" s="2"/>
      <c r="L78" s="2"/>
      <c r="M78" s="2"/>
      <c r="N78" s="18"/>
      <c r="O78" s="3"/>
      <c r="P78" s="3"/>
      <c r="Q78" s="3"/>
      <c r="R78" s="3"/>
      <c r="S78" s="3"/>
      <c r="T78" s="3"/>
      <c r="U78" s="3"/>
      <c r="V78" s="3"/>
      <c r="W78" s="3"/>
      <c r="X78" s="3"/>
      <c r="Y78" s="3"/>
    </row>
    <row r="79" spans="1:35" s="28" customFormat="1" x14ac:dyDescent="0.35">
      <c r="B79" s="9"/>
      <c r="C79" s="9"/>
      <c r="D79" s="6"/>
      <c r="E79" s="9" t="s">
        <v>16</v>
      </c>
      <c r="F79" s="6"/>
      <c r="G79" s="100"/>
      <c r="H79" s="100"/>
      <c r="I79" s="100"/>
      <c r="J79" s="2"/>
      <c r="K79" s="2"/>
      <c r="L79" s="9" t="s">
        <v>17</v>
      </c>
      <c r="M79" s="2"/>
      <c r="N79" s="18"/>
      <c r="O79" s="3"/>
      <c r="P79" s="3"/>
      <c r="Q79" s="3"/>
      <c r="R79" s="3"/>
      <c r="S79" s="9" t="s">
        <v>58</v>
      </c>
      <c r="T79" s="2"/>
      <c r="U79" s="18"/>
      <c r="V79" s="3"/>
      <c r="W79" s="3"/>
      <c r="X79" s="3"/>
      <c r="Y79" s="3"/>
    </row>
    <row r="80" spans="1:35" s="30" customFormat="1" x14ac:dyDescent="0.35">
      <c r="A80" s="28"/>
      <c r="B80" s="12"/>
      <c r="C80" s="12" t="s">
        <v>56</v>
      </c>
      <c r="D80" s="6" t="s">
        <v>57</v>
      </c>
      <c r="E80" s="6" t="s">
        <v>20</v>
      </c>
      <c r="F80" s="6"/>
      <c r="G80" s="6"/>
      <c r="H80" s="6" t="s">
        <v>21</v>
      </c>
      <c r="I80" s="6"/>
      <c r="J80" s="6"/>
      <c r="K80" s="6"/>
      <c r="L80" s="6" t="s">
        <v>20</v>
      </c>
      <c r="M80" s="6"/>
      <c r="N80" s="6"/>
      <c r="O80" s="6" t="s">
        <v>21</v>
      </c>
      <c r="P80" s="6"/>
      <c r="Q80" s="6"/>
      <c r="R80" s="3"/>
      <c r="S80" s="6" t="s">
        <v>20</v>
      </c>
      <c r="T80" s="6"/>
      <c r="U80" s="6"/>
      <c r="V80" s="6" t="s">
        <v>21</v>
      </c>
      <c r="W80" s="6"/>
      <c r="X80" s="6"/>
      <c r="Y80" s="3"/>
      <c r="Z80" s="28"/>
      <c r="AA80" s="28"/>
      <c r="AB80" s="28"/>
      <c r="AC80" s="28"/>
      <c r="AD80" s="28"/>
      <c r="AE80" s="28"/>
      <c r="AF80" s="28"/>
      <c r="AG80" s="28"/>
      <c r="AH80" s="28"/>
      <c r="AI80" s="28"/>
    </row>
    <row r="81" spans="1:35" s="30" customFormat="1" ht="34" customHeight="1" x14ac:dyDescent="0.35">
      <c r="A81" s="28"/>
      <c r="B81" s="34"/>
      <c r="C81" s="40">
        <v>1</v>
      </c>
      <c r="D81" s="41">
        <v>2</v>
      </c>
      <c r="E81" s="15" t="s">
        <v>22</v>
      </c>
      <c r="F81" s="15" t="s">
        <v>23</v>
      </c>
      <c r="G81" s="15" t="s">
        <v>24</v>
      </c>
      <c r="H81" s="15" t="s">
        <v>22</v>
      </c>
      <c r="I81" s="15" t="s">
        <v>23</v>
      </c>
      <c r="J81" s="15" t="s">
        <v>24</v>
      </c>
      <c r="K81" s="2"/>
      <c r="L81" s="15" t="s">
        <v>22</v>
      </c>
      <c r="M81" s="15" t="s">
        <v>23</v>
      </c>
      <c r="N81" s="15" t="s">
        <v>24</v>
      </c>
      <c r="O81" s="15" t="s">
        <v>22</v>
      </c>
      <c r="P81" s="15" t="s">
        <v>23</v>
      </c>
      <c r="Q81" s="15" t="s">
        <v>24</v>
      </c>
      <c r="R81" s="3"/>
      <c r="S81" s="15" t="s">
        <v>22</v>
      </c>
      <c r="T81" s="15" t="s">
        <v>23</v>
      </c>
      <c r="U81" s="15" t="s">
        <v>24</v>
      </c>
      <c r="V81" s="15" t="s">
        <v>22</v>
      </c>
      <c r="W81" s="15" t="s">
        <v>23</v>
      </c>
      <c r="X81" s="15" t="s">
        <v>24</v>
      </c>
      <c r="Y81" s="3"/>
      <c r="Z81" s="28"/>
      <c r="AA81" s="28"/>
      <c r="AB81" s="28"/>
      <c r="AC81" s="28"/>
      <c r="AD81" s="28"/>
      <c r="AE81" s="28"/>
      <c r="AF81" s="28"/>
      <c r="AG81" s="28"/>
      <c r="AH81" s="28"/>
      <c r="AI81" s="28"/>
    </row>
    <row r="82" spans="1:35" s="30" customFormat="1" ht="17" customHeight="1" x14ac:dyDescent="0.35">
      <c r="A82" s="28"/>
      <c r="B82" s="34"/>
      <c r="C82" s="98" t="s">
        <v>25</v>
      </c>
      <c r="D82" s="98"/>
      <c r="E82" s="7">
        <f ca="1">OFFSET($D$58,0,ROW(A1)-1)*($I$22-$J$22-$L$22)/1000+$R$67</f>
        <v>0.44774028406187971</v>
      </c>
      <c r="F82" s="7">
        <f ca="1">OFFSET($D$58,0,ROW(C1)-1)*($I$22-$J$22)/1000+$R$67</f>
        <v>1.4042569936618794</v>
      </c>
      <c r="G82" s="7">
        <f ca="1">OFFSET($D$58,0,ROW(D1)-1)*($I$22)/1000</f>
        <v>1.4227825038618789</v>
      </c>
      <c r="H82" s="7">
        <f ca="1">OFFSET($D$58,0,ROW(E1)-1)*($H$22-$J$22-$K$22)/1000+$R$67</f>
        <v>0.95552590359525791</v>
      </c>
      <c r="I82" s="7">
        <f ca="1">OFFSET($D$58,0,ROW(F1)-1)*($H$22-$J$22)/1000+$R$67</f>
        <v>1.6336534215952576</v>
      </c>
      <c r="J82" s="7">
        <f ca="1">OFFSET($D$58,0,ROW(G1)-1)*($H$22)/1000</f>
        <v>1.6521789317952573</v>
      </c>
      <c r="K82" s="2"/>
      <c r="L82" s="7">
        <f ca="1">OFFSET($D$62,0,ROW(I1)-1)*($I$23-$J$23-$L$23)/1000+$R$68</f>
        <v>2.2091187210218584</v>
      </c>
      <c r="M82" s="7">
        <f ca="1">OFFSET($D$62,0,ROW(J1)-1)*($I$23-$J$23)/1000+$R$68</f>
        <v>2.2091187210218584</v>
      </c>
      <c r="N82" s="7">
        <f ca="1">OFFSET($D$62,0,ROW(K1)-1)*($I$23)/1000</f>
        <v>2.2921319050218587</v>
      </c>
      <c r="O82" s="7">
        <f ca="1">OFFSET($D$62,0,ROW(L1)-1)*($H$23-$J$23-$K$23)/1000+$R$68</f>
        <v>4.4846843705922952</v>
      </c>
      <c r="P82" s="7">
        <f ca="1">OFFSET($D$62,0,ROW(M1)-1)*($H$23-$J$23)/1000+$R$68</f>
        <v>4.4846843705922952</v>
      </c>
      <c r="Q82" s="7">
        <f ca="1">OFFSET($D$62,0,ROW(N1)-1)*($H$23)/1000</f>
        <v>4.5676975545922947</v>
      </c>
      <c r="R82" s="3"/>
      <c r="S82" s="17">
        <f ca="1">E82+L82</f>
        <v>2.6568590050837382</v>
      </c>
      <c r="T82" s="17">
        <f t="shared" ref="T82:X82" ca="1" si="18">F82+M82</f>
        <v>3.6133757146837375</v>
      </c>
      <c r="U82" s="17">
        <f t="shared" ca="1" si="18"/>
        <v>3.7149144088837378</v>
      </c>
      <c r="V82" s="17">
        <f t="shared" ca="1" si="18"/>
        <v>5.4402102741875531</v>
      </c>
      <c r="W82" s="17">
        <f t="shared" ca="1" si="18"/>
        <v>6.1183377921875532</v>
      </c>
      <c r="X82" s="17">
        <f t="shared" ca="1" si="18"/>
        <v>6.2198764863875518</v>
      </c>
      <c r="Y82" s="3"/>
      <c r="Z82" s="28"/>
      <c r="AA82" s="28"/>
      <c r="AB82" s="28"/>
      <c r="AC82" s="28"/>
      <c r="AD82" s="28"/>
      <c r="AE82" s="28"/>
      <c r="AF82" s="28"/>
      <c r="AG82" s="28"/>
      <c r="AH82" s="28"/>
      <c r="AI82" s="28"/>
    </row>
    <row r="83" spans="1:35" s="30" customFormat="1" ht="17" customHeight="1" x14ac:dyDescent="0.35">
      <c r="A83" s="28"/>
      <c r="B83" s="34"/>
      <c r="C83" s="98" t="s">
        <v>54</v>
      </c>
      <c r="D83" s="98"/>
      <c r="E83" s="7">
        <f ca="1">OFFSET($D$58,0,ROW(A2)-1)*($I$22-$J$22-$L$22)/1000+$R$67</f>
        <v>0.42626314106498786</v>
      </c>
      <c r="F83" s="7">
        <f t="shared" ref="F83:F85" ca="1" si="19">OFFSET($D$58,0,ROW(C2)-1)*($I$22-$J$22)/1000+$R$67</f>
        <v>1.4781387530649877</v>
      </c>
      <c r="G83" s="7">
        <f t="shared" ref="G83:G85" ca="1" si="20">OFFSET($D$58,0,ROW(D2)-1)*($I$22)/1000</f>
        <v>1.5646252720649876</v>
      </c>
      <c r="H83" s="7">
        <f t="shared" ref="H83:H85" ca="1" si="21">OFFSET($D$58,0,ROW(E2)-1)*($H$22-$J$22-$K$22)/1000+$R$67</f>
        <v>0.98467190063055254</v>
      </c>
      <c r="I83" s="7">
        <f t="shared" ref="I83:I85" ca="1" si="22">OFFSET($D$58,0,ROW(F2)-1)*($H$22-$J$22)/1000+$R$67</f>
        <v>1.7304046106305524</v>
      </c>
      <c r="J83" s="7">
        <f t="shared" ref="J83:J85" ca="1" si="23">OFFSET($D$58,0,ROW(G2)-1)*($H$22)/1000</f>
        <v>1.8168911296305523</v>
      </c>
      <c r="K83" s="2"/>
      <c r="L83" s="7">
        <f t="shared" ref="L83:L85" ca="1" si="24">OFFSET($D$62,0,ROW(I2)-1)*($I$23-$J$23-$L$23)/1000+$R$68</f>
        <v>3.1676407656221706</v>
      </c>
      <c r="M83" s="7">
        <f t="shared" ref="M83:M85" ca="1" si="25">OFFSET($D$62,0,ROW(J2)-1)*($I$23-$J$23)/1000+$R$68</f>
        <v>3.1676407656221706</v>
      </c>
      <c r="N83" s="7">
        <f t="shared" ref="N83:N85" ca="1" si="26">OFFSET($D$62,0,ROW(K2)-1)*($I$23)/1000</f>
        <v>3.7712909176221712</v>
      </c>
      <c r="O83" s="7">
        <f t="shared" ref="O83:O85" ca="1" si="27">OFFSET($D$62,0,ROW(L2)-1)*($H$23-$J$23-$K$23)/1000+$R$68</f>
        <v>6.9116748885607233</v>
      </c>
      <c r="P83" s="7">
        <f t="shared" ref="P83:P85" ca="1" si="28">OFFSET($D$62,0,ROW(M2)-1)*($H$23-$J$23)/1000+$R$68</f>
        <v>6.9116748885607233</v>
      </c>
      <c r="Q83" s="7">
        <f t="shared" ref="Q83:Q85" ca="1" si="29">OFFSET($D$62,0,ROW(N2)-1)*($H$23)/1000</f>
        <v>7.5153250405607235</v>
      </c>
      <c r="R83" s="3"/>
      <c r="S83" s="17">
        <f t="shared" ref="S83:S85" ca="1" si="30">E83+L83</f>
        <v>3.5939039066871583</v>
      </c>
      <c r="T83" s="17">
        <f t="shared" ref="T83:T85" ca="1" si="31">F83+M83</f>
        <v>4.6457795186871582</v>
      </c>
      <c r="U83" s="17">
        <f t="shared" ref="U83:U85" ca="1" si="32">G83+N83</f>
        <v>5.3359161896871585</v>
      </c>
      <c r="V83" s="17">
        <f t="shared" ref="V83:V85" ca="1" si="33">H83+O83</f>
        <v>7.8963467891912762</v>
      </c>
      <c r="W83" s="17">
        <f t="shared" ref="W83:W85" ca="1" si="34">I83+P83</f>
        <v>8.6420794991912757</v>
      </c>
      <c r="X83" s="17">
        <f t="shared" ref="X83:X85" ca="1" si="35">J83+Q83</f>
        <v>9.3322161701912751</v>
      </c>
      <c r="Y83" s="3"/>
      <c r="Z83" s="28"/>
      <c r="AA83" s="28"/>
      <c r="AB83" s="28"/>
      <c r="AC83" s="28"/>
      <c r="AD83" s="28"/>
      <c r="AE83" s="28"/>
      <c r="AF83" s="28"/>
      <c r="AG83" s="28"/>
      <c r="AH83" s="28"/>
      <c r="AI83" s="28"/>
    </row>
    <row r="84" spans="1:35" s="30" customFormat="1" ht="17" customHeight="1" x14ac:dyDescent="0.35">
      <c r="A84" s="28"/>
      <c r="B84" s="34"/>
      <c r="C84" s="98" t="s">
        <v>55</v>
      </c>
      <c r="D84" s="98"/>
      <c r="E84" s="7">
        <f ca="1">OFFSET($D$58,0,ROW(A3)-1)*($I$22-$J$22-$L$22)/1000+$R$67</f>
        <v>0.48913276817389018</v>
      </c>
      <c r="F84" s="7">
        <f t="shared" ca="1" si="19"/>
        <v>1.2618661015072234</v>
      </c>
      <c r="G84" s="7">
        <f t="shared" ca="1" si="20"/>
        <v>1.1494116681738902</v>
      </c>
      <c r="H84" s="7">
        <f t="shared" ca="1" si="21"/>
        <v>0.89935338477435445</v>
      </c>
      <c r="I84" s="7">
        <f t="shared" ca="1" si="22"/>
        <v>1.4471867181076878</v>
      </c>
      <c r="J84" s="7">
        <f t="shared" ca="1" si="23"/>
        <v>1.3347322847743543</v>
      </c>
      <c r="K84" s="2"/>
      <c r="L84" s="7">
        <f t="shared" ca="1" si="24"/>
        <v>3.6334873572727044</v>
      </c>
      <c r="M84" s="7">
        <f t="shared" ca="1" si="25"/>
        <v>3.6334873572727044</v>
      </c>
      <c r="N84" s="7">
        <f t="shared" ca="1" si="26"/>
        <v>4.4901697252727049</v>
      </c>
      <c r="O84" s="7">
        <f t="shared" ca="1" si="27"/>
        <v>8.0912046313901627</v>
      </c>
      <c r="P84" s="7">
        <f t="shared" ca="1" si="28"/>
        <v>8.0912046313901627</v>
      </c>
      <c r="Q84" s="7">
        <f t="shared" ca="1" si="29"/>
        <v>8.9478869993901622</v>
      </c>
      <c r="R84" s="3"/>
      <c r="S84" s="17">
        <f t="shared" ca="1" si="30"/>
        <v>4.1226201254465948</v>
      </c>
      <c r="T84" s="17">
        <f t="shared" ca="1" si="31"/>
        <v>4.8953534587799279</v>
      </c>
      <c r="U84" s="17">
        <f t="shared" ca="1" si="32"/>
        <v>5.639581393446595</v>
      </c>
      <c r="V84" s="17">
        <f t="shared" ca="1" si="33"/>
        <v>8.9905580161645169</v>
      </c>
      <c r="W84" s="17">
        <f t="shared" ca="1" si="34"/>
        <v>9.5383913494978501</v>
      </c>
      <c r="X84" s="17">
        <f t="shared" ca="1" si="35"/>
        <v>10.282619284164516</v>
      </c>
      <c r="Y84" s="3"/>
      <c r="Z84" s="28"/>
      <c r="AA84" s="28"/>
      <c r="AB84" s="28"/>
      <c r="AC84" s="28"/>
      <c r="AD84" s="28"/>
      <c r="AE84" s="28"/>
      <c r="AF84" s="28"/>
      <c r="AG84" s="28"/>
      <c r="AH84" s="28"/>
      <c r="AI84" s="28"/>
    </row>
    <row r="85" spans="1:35" s="30" customFormat="1" ht="17" customHeight="1" x14ac:dyDescent="0.35">
      <c r="A85" s="28"/>
      <c r="B85" s="34"/>
      <c r="C85" s="98" t="s">
        <v>44</v>
      </c>
      <c r="D85" s="98"/>
      <c r="E85" s="7">
        <f ca="1">OFFSET($D$58,0,ROW(A4)-1)*($I$22-$J$22-$L$22)/1000+$R$67</f>
        <v>0.46729713001844841</v>
      </c>
      <c r="F85" s="7">
        <f t="shared" ca="1" si="19"/>
        <v>1.3369810907237665</v>
      </c>
      <c r="G85" s="7">
        <f t="shared" ca="1" si="20"/>
        <v>1.2936220671965861</v>
      </c>
      <c r="H85" s="7">
        <f t="shared" ca="1" si="21"/>
        <v>0.92898588501120505</v>
      </c>
      <c r="I85" s="7">
        <f t="shared" ca="1" si="22"/>
        <v>1.545552872078408</v>
      </c>
      <c r="J85" s="7">
        <f t="shared" ca="1" si="23"/>
        <v>1.5021938485512278</v>
      </c>
      <c r="K85" s="2"/>
      <c r="L85" s="7">
        <f t="shared" ca="1" si="24"/>
        <v>6.2181660779806149</v>
      </c>
      <c r="M85" s="7">
        <f t="shared" ca="1" si="25"/>
        <v>6.2181660779806149</v>
      </c>
      <c r="N85" s="7">
        <f t="shared" ca="1" si="26"/>
        <v>8.4787590810924147</v>
      </c>
      <c r="O85" s="7">
        <f t="shared" ca="1" si="27"/>
        <v>14.635645400896506</v>
      </c>
      <c r="P85" s="7">
        <f t="shared" ca="1" si="28"/>
        <v>14.635645400896506</v>
      </c>
      <c r="Q85" s="7">
        <f t="shared" ca="1" si="29"/>
        <v>16.896238404008304</v>
      </c>
      <c r="R85" s="3"/>
      <c r="S85" s="17">
        <f t="shared" ca="1" si="30"/>
        <v>6.6854632079990637</v>
      </c>
      <c r="T85" s="17">
        <f t="shared" ca="1" si="31"/>
        <v>7.5551471687043819</v>
      </c>
      <c r="U85" s="17">
        <f t="shared" ca="1" si="32"/>
        <v>9.772381148289</v>
      </c>
      <c r="V85" s="17">
        <f t="shared" ca="1" si="33"/>
        <v>15.56463128590771</v>
      </c>
      <c r="W85" s="17">
        <f t="shared" ca="1" si="34"/>
        <v>16.181198272974914</v>
      </c>
      <c r="X85" s="17">
        <f t="shared" ca="1" si="35"/>
        <v>18.398432252559534</v>
      </c>
      <c r="Y85" s="3"/>
      <c r="Z85" s="28"/>
      <c r="AA85" s="28"/>
      <c r="AB85" s="28"/>
      <c r="AC85" s="28"/>
      <c r="AD85" s="28"/>
      <c r="AE85" s="28"/>
      <c r="AF85" s="28"/>
      <c r="AG85" s="28"/>
      <c r="AH85" s="28"/>
      <c r="AI85" s="28"/>
    </row>
    <row r="86" spans="1:35" s="30" customFormat="1" x14ac:dyDescent="0.35">
      <c r="A86" s="28"/>
      <c r="B86" s="34"/>
      <c r="C86" s="16"/>
      <c r="D86" s="7"/>
      <c r="E86" s="7"/>
      <c r="F86" s="7"/>
      <c r="G86" s="7"/>
      <c r="H86" s="7"/>
      <c r="I86" s="7"/>
      <c r="J86" s="7"/>
      <c r="K86" s="2"/>
      <c r="L86" s="2"/>
      <c r="M86" s="2"/>
      <c r="N86" s="2"/>
      <c r="O86" s="3"/>
      <c r="P86" s="3"/>
      <c r="Q86" s="3"/>
      <c r="R86" s="3"/>
      <c r="S86" s="3"/>
      <c r="T86" s="3"/>
      <c r="U86" s="3"/>
      <c r="V86" s="3"/>
      <c r="W86" s="3"/>
      <c r="X86" s="3"/>
      <c r="Y86" s="3"/>
      <c r="Z86" s="28"/>
      <c r="AA86" s="28"/>
      <c r="AB86" s="28"/>
      <c r="AC86" s="28"/>
      <c r="AD86" s="28"/>
      <c r="AE86" s="28"/>
      <c r="AF86" s="28"/>
      <c r="AG86" s="28"/>
      <c r="AH86" s="28"/>
      <c r="AI86" s="28"/>
    </row>
    <row r="87" spans="1:35" s="30" customFormat="1" x14ac:dyDescent="0.35">
      <c r="A87" s="28"/>
      <c r="B87" s="34"/>
      <c r="C87" s="34" t="s">
        <v>60</v>
      </c>
      <c r="D87" s="7"/>
      <c r="E87" s="7"/>
      <c r="F87" s="7"/>
      <c r="G87" s="7"/>
      <c r="H87" s="7"/>
      <c r="I87" s="7"/>
      <c r="J87" s="7"/>
      <c r="K87" s="2"/>
      <c r="L87" s="2"/>
      <c r="M87" s="2"/>
      <c r="N87" s="2"/>
      <c r="O87" s="3"/>
      <c r="P87" s="3"/>
      <c r="Q87" s="3"/>
      <c r="R87" s="3"/>
      <c r="S87" s="3"/>
      <c r="T87" s="3"/>
      <c r="U87" s="3"/>
      <c r="V87" s="3"/>
      <c r="W87" s="3"/>
      <c r="X87" s="3"/>
      <c r="Y87" s="3"/>
      <c r="Z87" s="28"/>
      <c r="AA87" s="28"/>
      <c r="AB87" s="28"/>
      <c r="AC87" s="28"/>
      <c r="AD87" s="28"/>
      <c r="AE87" s="28"/>
      <c r="AF87" s="28"/>
      <c r="AG87" s="28"/>
      <c r="AH87" s="28"/>
      <c r="AI87" s="28"/>
    </row>
    <row r="88" spans="1:35" s="30" customFormat="1" x14ac:dyDescent="0.35">
      <c r="A88" s="28"/>
      <c r="B88" s="34"/>
      <c r="C88" s="34" t="s">
        <v>61</v>
      </c>
      <c r="D88" s="7"/>
      <c r="E88" s="7"/>
      <c r="F88" s="7"/>
      <c r="G88" s="7"/>
      <c r="H88" s="7"/>
      <c r="I88" s="7"/>
      <c r="J88" s="7"/>
      <c r="K88" s="2"/>
      <c r="L88" s="2"/>
      <c r="M88" s="2"/>
      <c r="N88" s="2"/>
      <c r="O88" s="3"/>
      <c r="P88" s="3"/>
      <c r="Q88" s="3"/>
      <c r="R88" s="3"/>
      <c r="S88" s="3"/>
      <c r="T88" s="3"/>
      <c r="U88" s="3"/>
      <c r="V88" s="3"/>
      <c r="W88" s="3"/>
      <c r="X88" s="3"/>
      <c r="Y88" s="3"/>
      <c r="Z88" s="28"/>
      <c r="AA88" s="28"/>
      <c r="AB88" s="28"/>
      <c r="AC88" s="28"/>
      <c r="AD88" s="28"/>
      <c r="AE88" s="28"/>
      <c r="AF88" s="28"/>
      <c r="AG88" s="28"/>
      <c r="AH88" s="28"/>
      <c r="AI88" s="28"/>
    </row>
    <row r="89" spans="1:35" s="30" customFormat="1" ht="15.5" customHeight="1" x14ac:dyDescent="0.35">
      <c r="A89" s="28"/>
      <c r="B89" s="16"/>
      <c r="C89" s="34" t="s">
        <v>129</v>
      </c>
      <c r="D89" s="7"/>
      <c r="E89" s="7"/>
      <c r="F89" s="7"/>
      <c r="G89" s="7"/>
      <c r="H89" s="7"/>
      <c r="I89" s="7"/>
      <c r="J89" s="7"/>
      <c r="K89" s="2"/>
      <c r="L89" s="2"/>
      <c r="M89" s="2"/>
      <c r="N89" s="2"/>
      <c r="O89" s="3"/>
      <c r="P89" s="3"/>
      <c r="Q89" s="3"/>
      <c r="R89" s="3"/>
      <c r="S89" s="3"/>
      <c r="T89" s="3"/>
      <c r="U89" s="3"/>
      <c r="V89" s="3"/>
      <c r="W89" s="3"/>
      <c r="X89" s="3"/>
      <c r="Y89" s="3"/>
      <c r="Z89" s="28"/>
      <c r="AA89" s="28"/>
      <c r="AB89" s="28"/>
      <c r="AC89" s="28"/>
      <c r="AD89" s="28"/>
      <c r="AE89" s="28"/>
      <c r="AF89" s="28"/>
      <c r="AG89" s="28"/>
      <c r="AH89" s="28"/>
      <c r="AI89" s="28"/>
    </row>
    <row r="90" spans="1:35" s="30" customFormat="1" x14ac:dyDescent="0.35">
      <c r="A90" s="28"/>
      <c r="B90" s="6"/>
      <c r="C90" s="34" t="s">
        <v>130</v>
      </c>
      <c r="D90" s="2"/>
      <c r="E90" s="2"/>
      <c r="F90" s="2"/>
      <c r="G90" s="2"/>
      <c r="H90" s="2"/>
      <c r="I90" s="2"/>
      <c r="J90" s="2"/>
      <c r="K90" s="2"/>
      <c r="L90" s="2"/>
      <c r="M90" s="2"/>
      <c r="N90" s="2"/>
      <c r="O90" s="3"/>
      <c r="P90" s="3"/>
      <c r="Q90" s="3"/>
      <c r="R90" s="3"/>
      <c r="S90" s="3"/>
      <c r="T90" s="3"/>
      <c r="U90" s="3"/>
      <c r="V90" s="3"/>
      <c r="W90" s="3"/>
      <c r="X90" s="3"/>
      <c r="Y90" s="3"/>
      <c r="Z90" s="28"/>
      <c r="AA90" s="28"/>
      <c r="AB90" s="28"/>
      <c r="AC90" s="28"/>
      <c r="AD90" s="28"/>
      <c r="AE90" s="28"/>
      <c r="AF90" s="28"/>
      <c r="AG90" s="28"/>
      <c r="AH90" s="28"/>
      <c r="AI90" s="28"/>
    </row>
    <row r="105" ht="29.5" customHeight="1" x14ac:dyDescent="0.35"/>
    <row r="117" ht="23.15" customHeight="1" x14ac:dyDescent="0.35"/>
    <row r="132" ht="14.5" customHeight="1" x14ac:dyDescent="0.35"/>
    <row r="144" ht="14.5" customHeight="1" x14ac:dyDescent="0.35"/>
  </sheetData>
  <mergeCells count="7">
    <mergeCell ref="C83:D83"/>
    <mergeCell ref="C84:D84"/>
    <mergeCell ref="C85:D85"/>
    <mergeCell ref="C48:J49"/>
    <mergeCell ref="N48:U49"/>
    <mergeCell ref="C82:D82"/>
    <mergeCell ref="G79:I79"/>
  </mergeCells>
  <conditionalFormatting sqref="E82:X85">
    <cfRule type="colorScale" priority="5">
      <colorScale>
        <cfvo type="min"/>
        <cfvo type="max"/>
        <color rgb="FFFCFCFF"/>
        <color rgb="FFF36FA1"/>
      </colorScale>
    </cfRule>
  </conditionalFormatting>
  <pageMargins left="0.70866141732283472" right="0.70866141732283472" top="0.74803149606299213" bottom="0.74803149606299213" header="0.31496062992125984" footer="0.31496062992125984"/>
  <pageSetup scale="32"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660BD3F0-CF00-4F42-8DAD-8A7C40D394F9}">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B80</xm:sqref>
        </x14:conditionalFormatting>
        <x14:conditionalFormatting xmlns:xm="http://schemas.microsoft.com/office/excel/2006/main">
          <x14:cfRule type="iconSet" priority="6" id="{74975DA5-7D0A-45F7-8F82-108C39B44411}">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C80:D81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E12A-095F-42D4-A5BC-57AB32153765}">
  <sheetPr>
    <tabColor theme="0"/>
    <pageSetUpPr fitToPage="1"/>
  </sheetPr>
  <dimension ref="A1:AI134"/>
  <sheetViews>
    <sheetView showGridLines="0" tabSelected="1" topLeftCell="A5" zoomScaleNormal="100" workbookViewId="0">
      <selection activeCell="H24" sqref="H24"/>
    </sheetView>
  </sheetViews>
  <sheetFormatPr defaultColWidth="9.1796875" defaultRowHeight="14.5" x14ac:dyDescent="0.35"/>
  <cols>
    <col min="1" max="2" width="4.54296875" style="43" customWidth="1"/>
    <col min="3" max="3" width="13.1796875" style="43" customWidth="1"/>
    <col min="4" max="4" width="9.90625" style="43" customWidth="1"/>
    <col min="5" max="7" width="10.6328125" style="43" customWidth="1"/>
    <col min="8" max="8" width="8.1796875" style="43" customWidth="1"/>
    <col min="9" max="10" width="10.81640625" style="43" customWidth="1"/>
    <col min="11" max="14" width="8.81640625" style="43" customWidth="1"/>
    <col min="15" max="16384" width="9.1796875" style="43"/>
  </cols>
  <sheetData>
    <row r="1" spans="2:35" s="28" customFormat="1" ht="14.5" customHeight="1" x14ac:dyDescent="0.35">
      <c r="B1" s="29"/>
      <c r="C1" s="29"/>
      <c r="D1" s="30"/>
      <c r="E1" s="30"/>
      <c r="F1" s="30"/>
      <c r="G1" s="30"/>
      <c r="H1" s="30"/>
      <c r="I1" s="30"/>
      <c r="J1" s="30"/>
      <c r="K1" s="30"/>
      <c r="L1" s="30"/>
      <c r="M1" s="30"/>
      <c r="N1" s="30"/>
      <c r="Q1" s="43"/>
      <c r="R1" s="43"/>
      <c r="S1" s="43"/>
      <c r="T1" s="43"/>
      <c r="U1" s="43"/>
      <c r="V1" s="43"/>
      <c r="W1" s="43"/>
      <c r="X1" s="43"/>
      <c r="Y1" s="43"/>
    </row>
    <row r="2" spans="2:35" s="28" customFormat="1" x14ac:dyDescent="0.35">
      <c r="B2" s="6"/>
      <c r="C2" s="6"/>
      <c r="D2" s="2"/>
      <c r="E2" s="2"/>
      <c r="F2" s="2"/>
      <c r="G2" s="2"/>
      <c r="H2" s="2"/>
      <c r="I2" s="2"/>
      <c r="J2" s="2"/>
      <c r="K2" s="2"/>
      <c r="L2" s="2"/>
      <c r="M2" s="2"/>
      <c r="N2" s="2"/>
      <c r="O2" s="3"/>
      <c r="P2" s="3"/>
      <c r="Q2" s="43"/>
      <c r="R2" s="43"/>
      <c r="S2" s="43"/>
      <c r="T2" s="43"/>
      <c r="U2" s="43"/>
      <c r="V2" s="43"/>
      <c r="W2" s="43"/>
      <c r="X2" s="43"/>
      <c r="Y2" s="43"/>
    </row>
    <row r="3" spans="2:35" s="28" customFormat="1" x14ac:dyDescent="0.35">
      <c r="B3" s="6"/>
      <c r="C3" s="6"/>
      <c r="D3" s="2"/>
      <c r="E3" s="2"/>
      <c r="F3" s="2"/>
      <c r="G3" s="2"/>
      <c r="H3" s="2"/>
      <c r="I3" s="2"/>
      <c r="J3" s="2"/>
      <c r="K3" s="2"/>
      <c r="L3" s="2"/>
      <c r="M3" s="2"/>
      <c r="N3" s="2"/>
      <c r="O3" s="3"/>
      <c r="P3" s="3"/>
      <c r="Q3" s="43"/>
      <c r="R3" s="43"/>
      <c r="S3" s="43"/>
      <c r="T3" s="43"/>
      <c r="U3" s="43"/>
      <c r="V3" s="43"/>
      <c r="W3" s="43"/>
      <c r="X3" s="43"/>
      <c r="Y3" s="43"/>
    </row>
    <row r="4" spans="2:35" s="28" customFormat="1" ht="37" x14ac:dyDescent="0.85">
      <c r="B4" s="1"/>
      <c r="C4" s="97" t="s">
        <v>78</v>
      </c>
      <c r="D4" s="2"/>
      <c r="E4" s="2"/>
      <c r="F4" s="2"/>
      <c r="G4" s="2"/>
      <c r="H4" s="2"/>
      <c r="I4" s="2"/>
      <c r="J4" s="2"/>
      <c r="K4" s="2"/>
      <c r="L4" s="2"/>
      <c r="M4" s="2"/>
      <c r="N4" s="2"/>
      <c r="O4" s="3"/>
      <c r="P4" s="3"/>
      <c r="Q4" s="43"/>
      <c r="R4" s="43"/>
      <c r="S4" s="43"/>
      <c r="T4" s="43"/>
      <c r="U4" s="43"/>
      <c r="V4" s="43"/>
      <c r="W4" s="43"/>
      <c r="X4" s="43"/>
      <c r="Y4" s="43"/>
    </row>
    <row r="5" spans="2:35" s="28" customFormat="1" x14ac:dyDescent="0.35">
      <c r="B5" s="4"/>
      <c r="C5" s="4"/>
      <c r="D5" s="2"/>
      <c r="E5" s="2"/>
      <c r="F5" s="2"/>
      <c r="G5" s="2"/>
      <c r="H5" s="2"/>
      <c r="I5" s="2"/>
      <c r="J5" s="2"/>
      <c r="K5" s="2"/>
      <c r="L5" s="2"/>
      <c r="M5" s="2"/>
      <c r="N5" s="2"/>
      <c r="O5" s="3"/>
      <c r="P5" s="3"/>
      <c r="Q5" s="43"/>
      <c r="R5" s="43"/>
      <c r="S5" s="43"/>
      <c r="T5" s="43"/>
      <c r="U5" s="43"/>
      <c r="V5" s="43"/>
      <c r="W5" s="43"/>
      <c r="X5" s="43"/>
      <c r="Y5" s="43"/>
    </row>
    <row r="6" spans="2:35" s="28" customFormat="1" x14ac:dyDescent="0.35">
      <c r="B6" s="37"/>
      <c r="C6" s="37" t="s">
        <v>79</v>
      </c>
      <c r="D6" s="38"/>
      <c r="E6" s="38"/>
      <c r="F6" s="38"/>
      <c r="G6" s="38"/>
      <c r="H6" s="38"/>
      <c r="I6" s="38"/>
      <c r="J6" s="38"/>
      <c r="K6" s="38"/>
      <c r="L6" s="38"/>
      <c r="M6" s="38"/>
      <c r="N6" s="38"/>
      <c r="O6" s="38"/>
      <c r="P6" s="38"/>
      <c r="Q6" s="43"/>
      <c r="R6" s="43"/>
      <c r="S6" s="43"/>
      <c r="T6" s="43"/>
      <c r="U6" s="43"/>
      <c r="V6" s="43"/>
      <c r="W6" s="43"/>
      <c r="X6" s="43"/>
      <c r="Y6" s="43"/>
    </row>
    <row r="7" spans="2:35" s="28" customFormat="1" x14ac:dyDescent="0.35">
      <c r="B7" s="4"/>
      <c r="C7" s="4"/>
      <c r="D7" s="2"/>
      <c r="E7" s="2"/>
      <c r="F7" s="2"/>
      <c r="G7" s="2"/>
      <c r="H7" s="2"/>
      <c r="I7" s="2"/>
      <c r="J7" s="2"/>
      <c r="K7" s="2"/>
      <c r="L7" s="2"/>
      <c r="M7" s="2"/>
      <c r="N7" s="2"/>
      <c r="O7" s="3"/>
      <c r="P7" s="3"/>
      <c r="Q7" s="43"/>
      <c r="R7" s="43"/>
      <c r="S7" s="43"/>
      <c r="T7" s="43"/>
      <c r="U7" s="43"/>
      <c r="V7" s="43"/>
      <c r="W7" s="43"/>
      <c r="X7" s="43"/>
      <c r="Y7" s="43"/>
    </row>
    <row r="8" spans="2:35" s="28" customFormat="1" ht="14.5" customHeight="1" x14ac:dyDescent="0.35">
      <c r="B8" s="32"/>
      <c r="C8" s="32" t="s">
        <v>80</v>
      </c>
      <c r="D8" s="2"/>
      <c r="E8" s="2"/>
      <c r="F8" s="2"/>
      <c r="G8" s="2"/>
      <c r="H8" s="2"/>
      <c r="I8" s="16"/>
      <c r="J8" s="16"/>
      <c r="K8" s="2"/>
      <c r="L8" s="2"/>
      <c r="M8" s="2"/>
      <c r="N8" s="2"/>
      <c r="O8" s="3"/>
      <c r="P8" s="3"/>
      <c r="Q8" s="43"/>
      <c r="R8" s="43"/>
      <c r="S8" s="43"/>
      <c r="T8" s="43"/>
      <c r="U8" s="43"/>
      <c r="V8" s="43"/>
      <c r="W8" s="43"/>
      <c r="X8" s="43"/>
      <c r="Y8" s="43"/>
    </row>
    <row r="9" spans="2:35" s="28" customFormat="1" ht="14.5" customHeight="1" x14ac:dyDescent="0.35">
      <c r="B9" s="3"/>
      <c r="C9" s="3"/>
      <c r="D9" s="2"/>
      <c r="E9" s="2"/>
      <c r="F9" s="2"/>
      <c r="G9" s="3"/>
      <c r="H9" s="3"/>
      <c r="I9" s="16"/>
      <c r="J9" s="16"/>
      <c r="K9" s="16"/>
      <c r="L9" s="2"/>
      <c r="M9" s="2"/>
      <c r="N9" s="2"/>
      <c r="O9" s="3"/>
      <c r="P9" s="3"/>
      <c r="Q9" s="43"/>
      <c r="R9" s="43"/>
      <c r="S9" s="43"/>
      <c r="T9" s="43"/>
      <c r="U9" s="43"/>
      <c r="V9" s="43"/>
      <c r="W9" s="43"/>
      <c r="X9" s="43"/>
      <c r="Y9" s="43"/>
    </row>
    <row r="10" spans="2:35" s="28" customFormat="1" ht="50.5" customHeight="1" x14ac:dyDescent="0.35">
      <c r="B10" s="3"/>
      <c r="C10" s="3"/>
      <c r="D10" s="5" t="s">
        <v>131</v>
      </c>
      <c r="E10" s="5" t="s">
        <v>63</v>
      </c>
      <c r="F10" s="5" t="s">
        <v>3</v>
      </c>
      <c r="G10" s="5" t="s">
        <v>81</v>
      </c>
      <c r="H10" s="5" t="s">
        <v>88</v>
      </c>
      <c r="I10" s="5" t="s">
        <v>82</v>
      </c>
      <c r="J10" s="15" t="s">
        <v>83</v>
      </c>
      <c r="K10" s="15" t="s">
        <v>84</v>
      </c>
      <c r="L10" s="5" t="s">
        <v>85</v>
      </c>
      <c r="M10" s="5" t="s">
        <v>86</v>
      </c>
      <c r="N10" s="5" t="s">
        <v>87</v>
      </c>
      <c r="O10" s="3"/>
      <c r="P10" s="3"/>
      <c r="Q10" s="43"/>
      <c r="R10" s="43"/>
      <c r="S10" s="48"/>
      <c r="T10" s="48"/>
      <c r="U10" s="48"/>
      <c r="V10" s="48"/>
      <c r="W10" s="48"/>
      <c r="X10" s="49"/>
      <c r="Y10" s="43"/>
    </row>
    <row r="11" spans="2:35" s="28" customFormat="1" x14ac:dyDescent="0.35">
      <c r="B11" s="6"/>
      <c r="C11" s="6">
        <v>2021</v>
      </c>
      <c r="D11" s="46">
        <v>0.125</v>
      </c>
      <c r="E11" s="46">
        <v>0.125</v>
      </c>
      <c r="F11" s="46">
        <v>0.125</v>
      </c>
      <c r="G11" s="46">
        <v>0.16</v>
      </c>
      <c r="H11" s="46">
        <v>0.43</v>
      </c>
      <c r="I11" s="46"/>
      <c r="J11" s="7">
        <v>11.44</v>
      </c>
      <c r="K11" s="7">
        <v>11.44</v>
      </c>
      <c r="L11" s="7">
        <f>(G11-E11)*J11*11.63</f>
        <v>4.6566520000000011</v>
      </c>
      <c r="M11" s="44"/>
      <c r="N11" s="44"/>
      <c r="O11" s="7"/>
      <c r="P11" s="7"/>
      <c r="Q11" s="52"/>
      <c r="R11" s="43"/>
      <c r="S11" s="51"/>
      <c r="T11" s="51"/>
      <c r="U11" s="50"/>
      <c r="V11" s="51"/>
      <c r="W11" s="51"/>
      <c r="X11" s="43"/>
      <c r="Y11" s="43"/>
    </row>
    <row r="12" spans="2:35" s="28" customFormat="1" x14ac:dyDescent="0.35">
      <c r="B12" s="6"/>
      <c r="C12" s="6">
        <v>2022</v>
      </c>
      <c r="D12" s="46">
        <v>0.13100000000000001</v>
      </c>
      <c r="E12" s="46">
        <v>0.13100000000000001</v>
      </c>
      <c r="F12" s="46">
        <v>0.13100000000000001</v>
      </c>
      <c r="G12" s="46">
        <v>0.16</v>
      </c>
      <c r="H12" s="46">
        <v>0.43</v>
      </c>
      <c r="I12" s="46">
        <v>0.20899999999999999</v>
      </c>
      <c r="J12" s="7">
        <v>11.968999999999999</v>
      </c>
      <c r="K12" s="7">
        <v>11.968999999999999</v>
      </c>
      <c r="L12" s="7">
        <f>(G12-E12)*J12*11.63</f>
        <v>4.0367846299999997</v>
      </c>
      <c r="M12" s="45">
        <f>(I12-E12)*J12*11.63</f>
        <v>10.857558659999999</v>
      </c>
      <c r="N12" s="45">
        <f>(I12-F12)*K12*11.63</f>
        <v>10.857558659999999</v>
      </c>
      <c r="O12" s="7"/>
      <c r="P12" s="7"/>
      <c r="Q12" s="52"/>
      <c r="R12" s="43"/>
      <c r="S12" s="51"/>
      <c r="T12" s="51"/>
      <c r="U12" s="50"/>
      <c r="V12" s="51"/>
      <c r="W12" s="51"/>
      <c r="X12" s="43"/>
      <c r="Y12" s="43"/>
    </row>
    <row r="13" spans="2:35" s="28" customFormat="1" x14ac:dyDescent="0.35">
      <c r="B13" s="6"/>
      <c r="C13" s="6">
        <v>2023</v>
      </c>
      <c r="D13" s="46">
        <v>0.152</v>
      </c>
      <c r="E13" s="46">
        <v>0.152</v>
      </c>
      <c r="F13" s="46">
        <v>0.152</v>
      </c>
      <c r="G13" s="46">
        <v>0.16</v>
      </c>
      <c r="H13" s="46">
        <v>0.43</v>
      </c>
      <c r="I13" s="46"/>
      <c r="J13" s="7">
        <v>12.356</v>
      </c>
      <c r="K13" s="7">
        <v>12.355</v>
      </c>
      <c r="L13" s="7">
        <f>(G13-E13)*J13*11.63</f>
        <v>1.149602240000001</v>
      </c>
      <c r="M13" s="44"/>
      <c r="N13" s="44"/>
      <c r="O13" s="7"/>
      <c r="P13" s="7"/>
      <c r="Q13" s="52"/>
      <c r="R13" s="43"/>
      <c r="S13" s="51"/>
      <c r="T13" s="51"/>
      <c r="U13" s="50"/>
      <c r="V13" s="51"/>
      <c r="W13" s="51"/>
      <c r="X13" s="43"/>
      <c r="Y13" s="43"/>
      <c r="AI13" s="33"/>
    </row>
    <row r="14" spans="2:35" s="28" customFormat="1" x14ac:dyDescent="0.35">
      <c r="B14" s="6"/>
      <c r="C14" s="6">
        <v>2024</v>
      </c>
      <c r="D14" s="7"/>
      <c r="E14" s="46">
        <v>0.185</v>
      </c>
      <c r="F14" s="46">
        <v>0.185</v>
      </c>
      <c r="G14" s="46">
        <v>0.16</v>
      </c>
      <c r="H14" s="46">
        <v>0.43</v>
      </c>
      <c r="I14" s="46"/>
      <c r="J14" s="7">
        <v>12.603999999999999</v>
      </c>
      <c r="K14" s="7">
        <v>12.601000000000001</v>
      </c>
      <c r="L14" s="7"/>
      <c r="M14" s="44"/>
      <c r="N14" s="44"/>
      <c r="O14" s="7"/>
      <c r="P14" s="7"/>
      <c r="Q14" s="52"/>
      <c r="R14" s="43"/>
      <c r="S14" s="51"/>
      <c r="T14" s="51"/>
      <c r="U14" s="50"/>
      <c r="V14" s="51"/>
      <c r="W14" s="51"/>
      <c r="X14" s="43"/>
      <c r="Y14" s="43"/>
    </row>
    <row r="15" spans="2:35" s="28" customFormat="1" x14ac:dyDescent="0.35">
      <c r="B15" s="6"/>
      <c r="C15" s="6">
        <v>2025</v>
      </c>
      <c r="D15" s="7"/>
      <c r="E15" s="46">
        <v>0.20100000000000001</v>
      </c>
      <c r="F15" s="46">
        <v>0.20300000000000001</v>
      </c>
      <c r="G15" s="46">
        <v>0.16</v>
      </c>
      <c r="H15" s="46">
        <v>0.43</v>
      </c>
      <c r="I15" s="46">
        <v>0.27600000000000002</v>
      </c>
      <c r="J15" s="7">
        <v>12.792999999999999</v>
      </c>
      <c r="K15" s="7">
        <v>12.784000000000001</v>
      </c>
      <c r="L15" s="7"/>
      <c r="M15" s="45">
        <f>(I15-E15)*J15*11.63</f>
        <v>11.158694250000002</v>
      </c>
      <c r="N15" s="45">
        <f>(I15-F15)*K15*11.63</f>
        <v>10.853488160000003</v>
      </c>
      <c r="O15" s="7"/>
      <c r="P15" s="7"/>
      <c r="Q15" s="52"/>
      <c r="R15" s="43"/>
      <c r="S15" s="51"/>
      <c r="T15" s="51"/>
      <c r="U15" s="50"/>
      <c r="V15" s="51"/>
      <c r="W15" s="51"/>
      <c r="X15" s="43"/>
      <c r="Y15" s="43"/>
    </row>
    <row r="16" spans="2:35" s="28" customFormat="1" x14ac:dyDescent="0.35">
      <c r="B16" s="6"/>
      <c r="C16" s="6">
        <v>2026</v>
      </c>
      <c r="D16" s="7"/>
      <c r="E16" s="46">
        <v>0.219</v>
      </c>
      <c r="F16" s="46">
        <v>0.23100000000000001</v>
      </c>
      <c r="G16" s="46">
        <v>0.16</v>
      </c>
      <c r="H16" s="46">
        <v>0.43</v>
      </c>
      <c r="I16" s="46"/>
      <c r="J16" s="7">
        <v>12.941000000000001</v>
      </c>
      <c r="K16" s="7">
        <v>12.769</v>
      </c>
      <c r="L16" s="7"/>
      <c r="M16" s="44"/>
      <c r="N16" s="44"/>
      <c r="O16" s="7"/>
      <c r="P16" s="7"/>
      <c r="Q16" s="52"/>
      <c r="R16" s="43"/>
      <c r="S16" s="51"/>
      <c r="T16" s="51"/>
      <c r="U16" s="50"/>
      <c r="V16" s="51"/>
      <c r="W16" s="51"/>
      <c r="X16" s="43"/>
      <c r="Y16" s="43"/>
    </row>
    <row r="17" spans="2:25" s="28" customFormat="1" x14ac:dyDescent="0.35">
      <c r="B17" s="6"/>
      <c r="C17" s="6">
        <v>2027</v>
      </c>
      <c r="D17" s="7"/>
      <c r="E17" s="46">
        <v>0.23599999999999999</v>
      </c>
      <c r="F17" s="46">
        <v>0.25900000000000001</v>
      </c>
      <c r="G17" s="46">
        <v>0.16</v>
      </c>
      <c r="H17" s="46">
        <v>0.43</v>
      </c>
      <c r="I17" s="46">
        <v>0.33600000000000002</v>
      </c>
      <c r="J17" s="7">
        <v>13.052</v>
      </c>
      <c r="K17" s="7">
        <v>12.722</v>
      </c>
      <c r="L17" s="7"/>
      <c r="M17" s="45">
        <f>(I17-E17)*J17*11.63</f>
        <v>15.179476000000005</v>
      </c>
      <c r="N17" s="45">
        <f>(I17-F17)*K17*11.63</f>
        <v>11.392678220000002</v>
      </c>
      <c r="O17" s="7"/>
      <c r="P17" s="7"/>
      <c r="Q17" s="52"/>
      <c r="R17" s="43"/>
      <c r="S17" s="51"/>
      <c r="T17" s="51"/>
      <c r="U17" s="50"/>
      <c r="V17" s="51"/>
      <c r="W17" s="51"/>
      <c r="X17" s="43"/>
      <c r="Y17" s="43"/>
    </row>
    <row r="18" spans="2:25" s="28" customFormat="1" x14ac:dyDescent="0.35">
      <c r="B18" s="6"/>
      <c r="C18" s="6">
        <v>2028</v>
      </c>
      <c r="D18" s="7"/>
      <c r="E18" s="46">
        <v>0.252</v>
      </c>
      <c r="F18" s="46">
        <v>0.28999999999999998</v>
      </c>
      <c r="G18" s="46">
        <v>0.16</v>
      </c>
      <c r="H18" s="46">
        <v>0.43</v>
      </c>
      <c r="I18" s="46"/>
      <c r="J18" s="7">
        <v>13.141999999999999</v>
      </c>
      <c r="K18" s="7">
        <v>12.657</v>
      </c>
      <c r="L18" s="7"/>
      <c r="M18" s="44"/>
      <c r="N18" s="44"/>
      <c r="O18" s="7"/>
      <c r="P18" s="7"/>
      <c r="Q18" s="52"/>
      <c r="R18" s="43"/>
      <c r="S18" s="51"/>
      <c r="T18" s="51"/>
      <c r="U18" s="50"/>
      <c r="V18" s="51"/>
      <c r="W18" s="51"/>
      <c r="X18" s="43"/>
      <c r="Y18" s="43"/>
    </row>
    <row r="19" spans="2:25" s="28" customFormat="1" x14ac:dyDescent="0.35">
      <c r="B19" s="6"/>
      <c r="C19" s="6">
        <v>2029</v>
      </c>
      <c r="D19" s="7"/>
      <c r="E19" s="46">
        <v>0.27300000000000002</v>
      </c>
      <c r="F19" s="46">
        <v>0.34699999999999998</v>
      </c>
      <c r="G19" s="46">
        <v>0.16</v>
      </c>
      <c r="H19" s="46">
        <v>0.43</v>
      </c>
      <c r="I19" s="46"/>
      <c r="J19" s="7">
        <v>13.209</v>
      </c>
      <c r="K19" s="7">
        <v>12.569000000000001</v>
      </c>
      <c r="L19" s="7"/>
      <c r="M19" s="44"/>
      <c r="N19" s="44"/>
      <c r="O19" s="7"/>
      <c r="P19" s="7"/>
      <c r="Q19" s="52"/>
      <c r="R19" s="43"/>
      <c r="S19" s="51"/>
      <c r="T19" s="51"/>
      <c r="U19" s="50"/>
      <c r="V19" s="51"/>
      <c r="W19" s="51"/>
      <c r="X19" s="43"/>
      <c r="Y19" s="43"/>
    </row>
    <row r="20" spans="2:25" s="28" customFormat="1" x14ac:dyDescent="0.35">
      <c r="B20" s="6"/>
      <c r="C20" s="6">
        <v>2030</v>
      </c>
      <c r="D20" s="7"/>
      <c r="E20" s="46">
        <v>0.309</v>
      </c>
      <c r="F20" s="46">
        <v>0.42699999999999999</v>
      </c>
      <c r="G20" s="46">
        <v>0.16</v>
      </c>
      <c r="H20" s="46">
        <v>0.43</v>
      </c>
      <c r="I20" s="46">
        <v>0.43</v>
      </c>
      <c r="J20" s="7">
        <v>13.255000000000001</v>
      </c>
      <c r="K20" s="7">
        <v>12.462999999999999</v>
      </c>
      <c r="L20" s="7"/>
      <c r="M20" s="45">
        <f>(I20-E20)*J20*11.63</f>
        <v>18.652833650000002</v>
      </c>
      <c r="N20" s="45">
        <f>(I20-F20)*K20*11.63</f>
        <v>0.43483407000000041</v>
      </c>
      <c r="O20" s="7"/>
      <c r="P20" s="7"/>
      <c r="Q20" s="52"/>
      <c r="R20" s="43"/>
      <c r="S20" s="51"/>
      <c r="T20" s="51"/>
      <c r="U20" s="50"/>
      <c r="V20" s="51"/>
      <c r="W20" s="51"/>
      <c r="X20" s="43"/>
      <c r="Y20" s="43"/>
    </row>
    <row r="21" spans="2:25" s="28" customFormat="1" x14ac:dyDescent="0.35">
      <c r="B21" s="6"/>
      <c r="C21" s="6"/>
      <c r="D21" s="7"/>
      <c r="E21" s="7"/>
      <c r="F21" s="7"/>
      <c r="G21" s="7"/>
      <c r="H21" s="3"/>
      <c r="I21" s="7"/>
      <c r="J21" s="7"/>
      <c r="K21" s="7"/>
      <c r="L21" s="7"/>
      <c r="M21" s="7"/>
      <c r="N21" s="7"/>
      <c r="O21" s="7"/>
      <c r="P21" s="7"/>
      <c r="Q21" s="43"/>
      <c r="R21" s="43"/>
      <c r="S21" s="43"/>
      <c r="T21" s="43"/>
      <c r="U21" s="43"/>
      <c r="V21" s="43"/>
      <c r="W21" s="43"/>
      <c r="X21" s="43"/>
      <c r="Y21" s="52"/>
    </row>
    <row r="22" spans="2:25" s="28" customFormat="1" x14ac:dyDescent="0.35">
      <c r="B22" s="34"/>
      <c r="C22" s="34" t="s">
        <v>36</v>
      </c>
      <c r="D22" s="3"/>
      <c r="E22" s="3"/>
      <c r="F22" s="3"/>
      <c r="G22" s="3"/>
      <c r="H22" s="3"/>
      <c r="I22" s="3"/>
      <c r="J22" s="3"/>
      <c r="K22" s="3"/>
      <c r="L22" s="3"/>
      <c r="M22" s="3"/>
      <c r="N22" s="3"/>
      <c r="O22" s="3"/>
      <c r="P22" s="3"/>
      <c r="Q22" s="43"/>
      <c r="R22" s="43"/>
      <c r="S22" s="43"/>
      <c r="T22" s="43"/>
      <c r="U22" s="43"/>
      <c r="V22" s="43"/>
      <c r="W22" s="43"/>
      <c r="X22" s="43"/>
      <c r="Y22" s="43"/>
    </row>
    <row r="23" spans="2:25" s="28" customFormat="1" x14ac:dyDescent="0.35">
      <c r="B23" s="3"/>
      <c r="C23" s="102" t="s">
        <v>125</v>
      </c>
      <c r="D23" s="102"/>
      <c r="E23" s="102"/>
      <c r="F23" s="102"/>
      <c r="G23" s="102"/>
      <c r="H23" s="3"/>
      <c r="I23" s="3"/>
      <c r="J23" s="3"/>
      <c r="K23" s="3"/>
      <c r="L23" s="3"/>
      <c r="M23" s="3"/>
      <c r="N23" s="3"/>
      <c r="O23" s="3"/>
      <c r="P23" s="3"/>
      <c r="Q23" s="43"/>
      <c r="R23" s="43"/>
      <c r="S23" s="43"/>
      <c r="T23" s="43"/>
      <c r="U23" s="43"/>
      <c r="V23" s="43"/>
      <c r="W23" s="43"/>
      <c r="X23" s="43"/>
      <c r="Y23" s="43"/>
    </row>
    <row r="24" spans="2:25" s="28" customFormat="1" x14ac:dyDescent="0.35">
      <c r="B24" s="3"/>
      <c r="C24" s="3"/>
      <c r="D24" s="3"/>
      <c r="E24" s="3"/>
      <c r="F24" s="3"/>
      <c r="G24" s="3"/>
      <c r="H24" s="3"/>
      <c r="I24" s="3"/>
      <c r="J24" s="3"/>
      <c r="K24" s="3"/>
      <c r="L24" s="3"/>
      <c r="M24" s="3"/>
      <c r="N24" s="3"/>
      <c r="O24" s="3"/>
      <c r="P24" s="3"/>
      <c r="Q24" s="43"/>
      <c r="R24" s="43"/>
      <c r="S24" s="43"/>
      <c r="T24" s="43"/>
      <c r="U24" s="43"/>
      <c r="V24" s="43"/>
      <c r="W24" s="43"/>
      <c r="X24" s="43"/>
      <c r="Y24" s="43"/>
    </row>
    <row r="25" spans="2:25" s="28" customFormat="1" x14ac:dyDescent="0.35">
      <c r="B25" s="32"/>
      <c r="C25" s="32" t="s">
        <v>104</v>
      </c>
      <c r="D25" s="3"/>
      <c r="E25" s="3"/>
      <c r="F25" s="3"/>
      <c r="G25" s="3"/>
      <c r="H25" s="3"/>
      <c r="I25" s="3"/>
      <c r="J25" s="3"/>
      <c r="K25" s="3"/>
      <c r="L25" s="3"/>
      <c r="M25" s="3"/>
      <c r="N25" s="9"/>
      <c r="O25" s="3"/>
      <c r="P25" s="3"/>
      <c r="Q25" s="43"/>
      <c r="R25" s="43"/>
      <c r="S25" s="43"/>
      <c r="T25" s="43"/>
      <c r="U25" s="43"/>
      <c r="V25" s="43"/>
      <c r="W25" s="43"/>
      <c r="X25" s="43"/>
      <c r="Y25" s="43"/>
    </row>
    <row r="26" spans="2:25" s="28" customFormat="1" x14ac:dyDescent="0.35">
      <c r="B26" s="3"/>
      <c r="C26" s="3"/>
      <c r="D26" s="3"/>
      <c r="E26" s="3"/>
      <c r="F26" s="3"/>
      <c r="G26" s="3"/>
      <c r="H26" s="3"/>
      <c r="I26" s="3"/>
      <c r="J26" s="3"/>
      <c r="K26" s="3"/>
      <c r="L26" s="3"/>
      <c r="M26" s="3"/>
      <c r="N26" s="3"/>
      <c r="O26" s="3"/>
      <c r="P26" s="3"/>
      <c r="Q26" s="43"/>
      <c r="R26" s="43"/>
      <c r="S26" s="43"/>
      <c r="T26" s="43"/>
      <c r="U26" s="43"/>
      <c r="V26" s="43"/>
      <c r="W26" s="43"/>
      <c r="X26" s="43"/>
      <c r="Y26" s="43"/>
    </row>
    <row r="27" spans="2:25" s="28" customFormat="1" ht="12" customHeight="1" x14ac:dyDescent="0.35">
      <c r="B27" s="3"/>
      <c r="C27" s="3"/>
      <c r="D27" s="3"/>
      <c r="E27" s="3"/>
      <c r="F27" s="3"/>
      <c r="G27" s="3"/>
      <c r="H27" s="3"/>
      <c r="I27" s="3"/>
      <c r="J27" s="3"/>
      <c r="K27" s="3"/>
      <c r="L27" s="3"/>
      <c r="M27" s="3"/>
      <c r="N27" s="3"/>
      <c r="O27" s="3"/>
      <c r="P27" s="3"/>
      <c r="Q27" s="43"/>
      <c r="R27" s="43"/>
      <c r="S27" s="43"/>
      <c r="T27" s="43"/>
      <c r="U27" s="43"/>
      <c r="V27" s="43"/>
      <c r="W27" s="43"/>
      <c r="X27" s="43"/>
      <c r="Y27" s="43"/>
    </row>
    <row r="28" spans="2:25" s="28" customFormat="1" x14ac:dyDescent="0.35">
      <c r="B28" s="3"/>
      <c r="C28" s="3"/>
      <c r="D28" s="3"/>
      <c r="E28" s="3"/>
      <c r="F28" s="3"/>
      <c r="G28" s="3"/>
      <c r="H28" s="3"/>
      <c r="I28" s="3"/>
      <c r="J28" s="3"/>
      <c r="K28" s="3"/>
      <c r="L28" s="3"/>
      <c r="M28" s="3"/>
      <c r="N28" s="3"/>
      <c r="O28" s="3"/>
      <c r="P28" s="3"/>
      <c r="Q28" s="43"/>
      <c r="R28" s="43"/>
      <c r="S28" s="43"/>
      <c r="T28" s="43"/>
      <c r="U28" s="43"/>
      <c r="V28" s="43"/>
      <c r="W28" s="43"/>
      <c r="X28" s="43"/>
      <c r="Y28" s="43"/>
    </row>
    <row r="29" spans="2:25" s="28" customFormat="1" x14ac:dyDescent="0.35">
      <c r="B29" s="3"/>
      <c r="C29" s="3"/>
      <c r="D29" s="3"/>
      <c r="E29" s="3"/>
      <c r="F29" s="3"/>
      <c r="G29" s="3"/>
      <c r="H29" s="3"/>
      <c r="I29" s="3"/>
      <c r="J29" s="3"/>
      <c r="K29" s="3"/>
      <c r="L29" s="3"/>
      <c r="M29" s="3"/>
      <c r="N29" s="3"/>
      <c r="O29" s="3"/>
      <c r="P29" s="3"/>
      <c r="Q29" s="43"/>
      <c r="R29" s="43"/>
      <c r="S29" s="43"/>
      <c r="T29" s="43"/>
      <c r="U29" s="43"/>
      <c r="V29" s="43"/>
      <c r="W29" s="43"/>
      <c r="X29" s="43"/>
      <c r="Y29" s="43"/>
    </row>
    <row r="30" spans="2:25" s="28" customFormat="1" x14ac:dyDescent="0.35">
      <c r="B30" s="3"/>
      <c r="C30" s="3"/>
      <c r="D30" s="3"/>
      <c r="E30" s="3"/>
      <c r="F30" s="3"/>
      <c r="G30" s="2"/>
      <c r="H30" s="2"/>
      <c r="I30" s="2"/>
      <c r="J30" s="2"/>
      <c r="K30" s="2"/>
      <c r="L30" s="2"/>
      <c r="M30" s="2"/>
      <c r="N30" s="2"/>
      <c r="O30" s="3"/>
      <c r="P30" s="3"/>
      <c r="Q30" s="43"/>
      <c r="R30" s="43"/>
      <c r="S30" s="43"/>
      <c r="T30" s="43"/>
      <c r="U30" s="43"/>
      <c r="V30" s="43"/>
      <c r="W30" s="43"/>
      <c r="X30" s="43"/>
      <c r="Y30" s="43"/>
    </row>
    <row r="31" spans="2:25" s="28" customFormat="1" x14ac:dyDescent="0.35">
      <c r="B31" s="6"/>
      <c r="C31" s="6"/>
      <c r="D31" s="2"/>
      <c r="E31" s="2"/>
      <c r="F31" s="2"/>
      <c r="G31" s="2"/>
      <c r="H31" s="2"/>
      <c r="I31" s="2"/>
      <c r="J31" s="2"/>
      <c r="K31" s="2"/>
      <c r="L31" s="2"/>
      <c r="M31" s="2"/>
      <c r="N31" s="2"/>
      <c r="O31" s="3"/>
      <c r="P31" s="3"/>
      <c r="Q31" s="43"/>
      <c r="R31" s="43"/>
      <c r="S31" s="43"/>
      <c r="T31" s="43"/>
      <c r="U31" s="43"/>
      <c r="V31" s="43"/>
      <c r="W31" s="43"/>
      <c r="X31" s="43"/>
      <c r="Y31" s="43"/>
    </row>
    <row r="32" spans="2:25" s="28" customFormat="1" x14ac:dyDescent="0.35">
      <c r="B32" s="6"/>
      <c r="C32" s="6"/>
      <c r="D32" s="2"/>
      <c r="E32" s="2"/>
      <c r="F32" s="2"/>
      <c r="G32" s="2"/>
      <c r="H32" s="2"/>
      <c r="I32" s="2"/>
      <c r="J32" s="2"/>
      <c r="K32" s="2"/>
      <c r="L32" s="2"/>
      <c r="M32" s="2"/>
      <c r="N32" s="2"/>
      <c r="O32" s="3"/>
      <c r="P32" s="3"/>
      <c r="Q32" s="43"/>
      <c r="R32" s="43"/>
      <c r="S32" s="43"/>
      <c r="T32" s="43"/>
      <c r="U32" s="43"/>
      <c r="V32" s="43"/>
      <c r="W32" s="43"/>
      <c r="X32" s="43"/>
      <c r="Y32" s="43"/>
    </row>
    <row r="33" spans="2:25" s="28" customFormat="1" x14ac:dyDescent="0.35">
      <c r="B33" s="6"/>
      <c r="C33" s="6"/>
      <c r="D33" s="2"/>
      <c r="E33" s="2"/>
      <c r="F33" s="2"/>
      <c r="G33" s="3"/>
      <c r="H33" s="3"/>
      <c r="I33" s="3"/>
      <c r="J33" s="3"/>
      <c r="K33" s="3"/>
      <c r="L33" s="3"/>
      <c r="M33" s="3"/>
      <c r="N33" s="3"/>
      <c r="O33" s="3"/>
      <c r="P33" s="3"/>
      <c r="Q33" s="43"/>
      <c r="R33" s="43"/>
      <c r="S33" s="43"/>
      <c r="T33" s="43"/>
      <c r="U33" s="43"/>
      <c r="V33" s="43"/>
      <c r="W33" s="43"/>
      <c r="X33" s="43"/>
      <c r="Y33" s="43"/>
    </row>
    <row r="34" spans="2:25" s="28" customFormat="1" x14ac:dyDescent="0.35">
      <c r="B34" s="3"/>
      <c r="C34" s="3"/>
      <c r="D34" s="3"/>
      <c r="E34" s="3"/>
      <c r="F34" s="3"/>
      <c r="G34" s="3"/>
      <c r="H34" s="3"/>
      <c r="I34" s="3"/>
      <c r="J34" s="3"/>
      <c r="K34" s="3"/>
      <c r="L34" s="3"/>
      <c r="M34" s="3"/>
      <c r="N34" s="3"/>
      <c r="O34" s="3"/>
      <c r="P34" s="3"/>
      <c r="Q34" s="43"/>
      <c r="R34" s="43"/>
      <c r="S34" s="43"/>
      <c r="T34" s="43"/>
      <c r="U34" s="43"/>
      <c r="V34" s="43"/>
      <c r="W34" s="43"/>
      <c r="X34" s="43"/>
      <c r="Y34" s="43"/>
    </row>
    <row r="35" spans="2:25" s="28" customFormat="1" x14ac:dyDescent="0.35">
      <c r="B35" s="3"/>
      <c r="C35" s="3"/>
      <c r="D35" s="3"/>
      <c r="E35" s="3"/>
      <c r="F35" s="3"/>
      <c r="G35" s="3"/>
      <c r="H35" s="3"/>
      <c r="I35" s="3"/>
      <c r="J35" s="3"/>
      <c r="K35" s="3"/>
      <c r="L35" s="3"/>
      <c r="M35" s="3"/>
      <c r="N35" s="3"/>
      <c r="O35" s="3"/>
      <c r="P35" s="3"/>
      <c r="Q35" s="43"/>
      <c r="R35" s="43"/>
      <c r="S35" s="43"/>
      <c r="T35" s="43"/>
      <c r="U35" s="43"/>
      <c r="V35" s="43"/>
      <c r="W35" s="43"/>
      <c r="X35" s="43"/>
      <c r="Y35" s="43"/>
    </row>
    <row r="36" spans="2:25" s="28" customFormat="1" x14ac:dyDescent="0.35">
      <c r="B36" s="3"/>
      <c r="C36" s="3"/>
      <c r="D36" s="3"/>
      <c r="E36" s="3"/>
      <c r="F36" s="3"/>
      <c r="G36" s="3"/>
      <c r="H36" s="3"/>
      <c r="I36" s="3"/>
      <c r="J36" s="3"/>
      <c r="K36" s="3"/>
      <c r="L36" s="3"/>
      <c r="M36" s="3"/>
      <c r="N36" s="3"/>
      <c r="O36" s="3"/>
      <c r="P36" s="3"/>
      <c r="Q36" s="43"/>
      <c r="R36" s="43"/>
      <c r="S36" s="43"/>
      <c r="T36" s="43"/>
      <c r="U36" s="43"/>
      <c r="V36" s="43"/>
      <c r="W36" s="43"/>
      <c r="X36" s="43"/>
      <c r="Y36" s="43"/>
    </row>
    <row r="37" spans="2:25" s="28" customFormat="1" x14ac:dyDescent="0.35">
      <c r="B37" s="3"/>
      <c r="C37" s="3"/>
      <c r="D37" s="3"/>
      <c r="E37" s="3"/>
      <c r="F37" s="3"/>
      <c r="G37" s="3"/>
      <c r="H37" s="3"/>
      <c r="I37" s="3"/>
      <c r="J37" s="3"/>
      <c r="K37" s="3"/>
      <c r="L37" s="3"/>
      <c r="M37" s="3"/>
      <c r="N37" s="3"/>
      <c r="O37" s="3"/>
      <c r="P37" s="3"/>
      <c r="Q37" s="43"/>
      <c r="R37" s="43"/>
      <c r="S37" s="43"/>
      <c r="T37" s="43"/>
      <c r="U37" s="43"/>
      <c r="V37" s="43"/>
      <c r="W37" s="43"/>
      <c r="X37" s="43"/>
      <c r="Y37" s="43"/>
    </row>
    <row r="38" spans="2:25" s="28" customFormat="1" x14ac:dyDescent="0.35">
      <c r="B38" s="3"/>
      <c r="C38" s="3"/>
      <c r="D38" s="3"/>
      <c r="E38" s="3"/>
      <c r="F38" s="3"/>
      <c r="G38" s="3"/>
      <c r="H38" s="3"/>
      <c r="I38" s="3"/>
      <c r="J38" s="3"/>
      <c r="K38" s="3"/>
      <c r="L38" s="3"/>
      <c r="M38" s="3"/>
      <c r="N38" s="3"/>
      <c r="O38" s="3"/>
      <c r="P38" s="3"/>
      <c r="Q38" s="43"/>
      <c r="R38" s="43"/>
      <c r="S38" s="43"/>
      <c r="T38" s="43"/>
      <c r="U38" s="43"/>
      <c r="V38" s="43"/>
      <c r="W38" s="43"/>
      <c r="X38" s="43"/>
      <c r="Y38" s="43"/>
    </row>
    <row r="39" spans="2:25" s="28" customFormat="1" x14ac:dyDescent="0.35">
      <c r="B39" s="3"/>
      <c r="C39" s="3"/>
      <c r="D39" s="3"/>
      <c r="E39" s="3"/>
      <c r="F39" s="3"/>
      <c r="G39" s="3"/>
      <c r="H39" s="3"/>
      <c r="I39" s="3"/>
      <c r="J39" s="3"/>
      <c r="K39" s="3"/>
      <c r="L39" s="3"/>
      <c r="M39" s="3"/>
      <c r="N39" s="3"/>
      <c r="O39" s="3"/>
      <c r="P39" s="3"/>
      <c r="Q39" s="43"/>
      <c r="R39" s="43"/>
      <c r="S39" s="43"/>
      <c r="T39" s="43"/>
      <c r="U39" s="43"/>
      <c r="V39" s="43"/>
      <c r="W39" s="43"/>
      <c r="X39" s="43"/>
      <c r="Y39" s="43"/>
    </row>
    <row r="40" spans="2:25" s="28" customFormat="1" x14ac:dyDescent="0.35">
      <c r="B40" s="3"/>
      <c r="C40" s="3"/>
      <c r="D40" s="3"/>
      <c r="E40" s="3"/>
      <c r="F40" s="3"/>
      <c r="G40" s="3"/>
      <c r="H40" s="3"/>
      <c r="I40" s="3"/>
      <c r="J40" s="3"/>
      <c r="K40" s="3"/>
      <c r="L40" s="3"/>
      <c r="M40" s="3"/>
      <c r="N40" s="3"/>
      <c r="O40" s="3"/>
      <c r="P40" s="3"/>
      <c r="Q40" s="43"/>
      <c r="R40" s="43"/>
      <c r="S40" s="43"/>
      <c r="T40" s="43"/>
      <c r="U40" s="43"/>
      <c r="V40" s="43"/>
      <c r="W40" s="43"/>
      <c r="X40" s="43"/>
      <c r="Y40" s="43"/>
    </row>
    <row r="41" spans="2:25" s="28" customFormat="1" x14ac:dyDescent="0.35">
      <c r="B41" s="3"/>
      <c r="C41" s="34" t="s">
        <v>38</v>
      </c>
      <c r="D41" s="6"/>
      <c r="E41" s="6"/>
      <c r="F41" s="6"/>
      <c r="G41" s="6"/>
      <c r="H41" s="6"/>
      <c r="I41" s="6"/>
      <c r="J41" s="6"/>
      <c r="K41" s="3"/>
      <c r="L41" s="3"/>
      <c r="M41" s="3"/>
      <c r="N41" s="34"/>
      <c r="O41" s="6"/>
      <c r="P41" s="6"/>
      <c r="Q41" s="50"/>
      <c r="R41" s="50"/>
      <c r="S41" s="50"/>
      <c r="T41" s="50"/>
      <c r="U41" s="50"/>
      <c r="V41" s="43"/>
      <c r="W41" s="43"/>
      <c r="X41" s="43"/>
      <c r="Y41" s="43"/>
    </row>
    <row r="42" spans="2:25" s="28" customFormat="1" ht="29" customHeight="1" x14ac:dyDescent="0.35">
      <c r="B42" s="3"/>
      <c r="C42" s="102" t="s">
        <v>125</v>
      </c>
      <c r="D42" s="102"/>
      <c r="E42" s="102"/>
      <c r="F42" s="102"/>
      <c r="G42" s="102"/>
      <c r="H42" s="105"/>
      <c r="I42" s="105"/>
      <c r="J42" s="105"/>
      <c r="K42" s="3"/>
      <c r="L42" s="3"/>
      <c r="M42" s="3"/>
      <c r="N42" s="36"/>
      <c r="O42" s="36"/>
      <c r="P42" s="36"/>
      <c r="Q42" s="56"/>
      <c r="R42" s="56"/>
      <c r="S42" s="56"/>
      <c r="T42" s="56"/>
      <c r="U42" s="56"/>
      <c r="V42" s="43"/>
      <c r="W42" s="43"/>
      <c r="X42" s="43"/>
      <c r="Y42" s="43"/>
    </row>
    <row r="43" spans="2:25" s="28" customFormat="1" x14ac:dyDescent="0.35">
      <c r="B43" s="3"/>
      <c r="C43" s="105"/>
      <c r="D43" s="105"/>
      <c r="E43" s="105"/>
      <c r="F43" s="105"/>
      <c r="G43" s="105"/>
      <c r="H43" s="105"/>
      <c r="I43" s="105"/>
      <c r="J43" s="105"/>
      <c r="K43" s="3"/>
      <c r="L43" s="3"/>
      <c r="M43" s="3"/>
      <c r="N43" s="36"/>
      <c r="O43" s="36"/>
      <c r="P43" s="36"/>
      <c r="Q43" s="56"/>
      <c r="R43" s="56"/>
      <c r="S43" s="56"/>
      <c r="T43" s="56"/>
      <c r="U43" s="56"/>
      <c r="V43" s="43"/>
      <c r="W43" s="43"/>
      <c r="X43" s="43"/>
      <c r="Y43" s="43"/>
    </row>
    <row r="44" spans="2:25" s="28" customFormat="1" x14ac:dyDescent="0.35">
      <c r="B44" s="37"/>
      <c r="C44" s="37" t="s">
        <v>39</v>
      </c>
      <c r="D44" s="38"/>
      <c r="E44" s="38"/>
      <c r="F44" s="38"/>
      <c r="G44" s="38"/>
      <c r="H44" s="38"/>
      <c r="I44" s="38"/>
      <c r="J44" s="38"/>
      <c r="K44" s="38"/>
      <c r="L44" s="38"/>
      <c r="M44" s="38"/>
      <c r="N44" s="38"/>
      <c r="O44" s="38"/>
      <c r="P44" s="38"/>
      <c r="Q44" s="43"/>
      <c r="R44" s="43"/>
      <c r="S44" s="43"/>
      <c r="T44" s="43"/>
      <c r="U44" s="43"/>
      <c r="V44" s="43"/>
      <c r="W44" s="43"/>
      <c r="X44" s="43"/>
      <c r="Y44" s="43"/>
    </row>
    <row r="45" spans="2:25" s="28" customFormat="1" x14ac:dyDescent="0.35">
      <c r="B45" s="3"/>
      <c r="C45" s="3"/>
      <c r="D45" s="3"/>
      <c r="E45" s="3"/>
      <c r="F45" s="3"/>
      <c r="G45" s="2"/>
      <c r="H45" s="7"/>
      <c r="I45" s="7"/>
      <c r="J45" s="2"/>
      <c r="K45" s="2"/>
      <c r="L45" s="2"/>
      <c r="M45" s="2"/>
      <c r="N45" s="2"/>
      <c r="O45" s="3"/>
      <c r="P45" s="3"/>
      <c r="Q45" s="43"/>
      <c r="R45" s="43"/>
      <c r="S45" s="43"/>
      <c r="T45" s="43"/>
      <c r="U45" s="43"/>
      <c r="V45" s="43"/>
      <c r="W45" s="43"/>
      <c r="X45" s="43"/>
      <c r="Y45" s="43"/>
    </row>
    <row r="46" spans="2:25" s="28" customFormat="1" x14ac:dyDescent="0.35">
      <c r="B46" s="32"/>
      <c r="C46" s="32" t="s">
        <v>102</v>
      </c>
      <c r="D46" s="3"/>
      <c r="E46" s="3"/>
      <c r="F46" s="3"/>
      <c r="G46" s="2"/>
      <c r="H46" s="7"/>
      <c r="I46" s="7"/>
      <c r="J46" s="2"/>
      <c r="K46" s="2"/>
      <c r="L46" s="2"/>
      <c r="M46" s="2"/>
      <c r="N46" s="32"/>
      <c r="O46" s="2"/>
      <c r="P46" s="2"/>
      <c r="Q46" s="57"/>
      <c r="R46" s="43"/>
      <c r="S46" s="43"/>
      <c r="T46" s="43"/>
      <c r="U46" s="43"/>
      <c r="V46" s="43"/>
      <c r="W46" s="43"/>
      <c r="X46" s="43"/>
      <c r="Y46" s="43"/>
    </row>
    <row r="47" spans="2:25" s="28" customFormat="1" x14ac:dyDescent="0.35">
      <c r="B47" s="9"/>
      <c r="C47" s="9"/>
      <c r="D47" s="5"/>
      <c r="E47" s="2"/>
      <c r="F47" s="2"/>
      <c r="G47" s="2"/>
      <c r="H47" s="5"/>
      <c r="I47" s="5"/>
      <c r="J47" s="5"/>
      <c r="K47" s="10"/>
      <c r="L47" s="5"/>
      <c r="M47" s="5"/>
      <c r="N47" s="3"/>
      <c r="O47" s="3"/>
      <c r="P47" s="3"/>
      <c r="Q47" s="43"/>
      <c r="R47" s="43"/>
      <c r="S47" s="43"/>
      <c r="T47" s="43"/>
      <c r="U47" s="43"/>
      <c r="V47" s="43"/>
      <c r="W47" s="43"/>
      <c r="X47" s="43"/>
      <c r="Y47" s="43"/>
    </row>
    <row r="48" spans="2:25" s="28" customFormat="1" ht="50" customHeight="1" x14ac:dyDescent="0.35">
      <c r="B48" s="9"/>
      <c r="C48" s="9"/>
      <c r="D48" s="5" t="s">
        <v>89</v>
      </c>
      <c r="E48" s="5" t="s">
        <v>90</v>
      </c>
      <c r="F48" s="5" t="s">
        <v>91</v>
      </c>
      <c r="G48" s="47" t="s">
        <v>92</v>
      </c>
      <c r="H48" s="11"/>
      <c r="I48" s="13" t="s">
        <v>99</v>
      </c>
      <c r="J48" s="2"/>
      <c r="K48" s="10"/>
      <c r="L48" s="5"/>
      <c r="M48" s="5"/>
      <c r="N48" s="6"/>
      <c r="O48" s="39"/>
      <c r="P48" s="39"/>
      <c r="Q48" s="58"/>
      <c r="R48" s="58"/>
      <c r="S48" s="43"/>
      <c r="T48" s="43"/>
      <c r="U48" s="43"/>
      <c r="V48" s="43"/>
      <c r="W48" s="43"/>
      <c r="X48" s="43"/>
      <c r="Y48" s="43"/>
    </row>
    <row r="49" spans="1:35" s="28" customFormat="1" x14ac:dyDescent="0.35">
      <c r="B49" s="4"/>
      <c r="C49" s="4">
        <v>2025</v>
      </c>
      <c r="D49" s="11">
        <v>17.953673218394169</v>
      </c>
      <c r="E49" s="11">
        <v>44.75</v>
      </c>
      <c r="F49" s="11">
        <v>63.870561922600146</v>
      </c>
      <c r="G49" s="11">
        <v>93.8</v>
      </c>
      <c r="H49" s="2"/>
      <c r="I49" s="7">
        <v>122.13928995672588</v>
      </c>
      <c r="J49" s="14"/>
      <c r="K49" s="2"/>
      <c r="L49" s="2"/>
      <c r="M49" s="2"/>
      <c r="N49" s="4"/>
      <c r="O49" s="7"/>
      <c r="P49" s="21"/>
      <c r="Q49" s="59"/>
      <c r="R49" s="60"/>
      <c r="S49" s="43"/>
      <c r="T49" s="43"/>
      <c r="U49" s="43"/>
      <c r="V49" s="43"/>
      <c r="W49" s="43"/>
      <c r="X49" s="43"/>
      <c r="Y49" s="43"/>
    </row>
    <row r="50" spans="1:35" s="28" customFormat="1" x14ac:dyDescent="0.35">
      <c r="B50" s="4"/>
      <c r="C50" s="4">
        <v>2026</v>
      </c>
      <c r="D50" s="11">
        <v>18.312746682762054</v>
      </c>
      <c r="E50" s="11">
        <v>36.94</v>
      </c>
      <c r="F50" s="11">
        <f>F49*I50/I49</f>
        <v>65.147973161052136</v>
      </c>
      <c r="G50" s="11">
        <v>95.3</v>
      </c>
      <c r="H50" s="2"/>
      <c r="I50" s="7">
        <v>124.58207575586037</v>
      </c>
      <c r="J50" s="14"/>
      <c r="K50" s="2"/>
      <c r="L50" s="2"/>
      <c r="M50" s="2"/>
      <c r="N50" s="4"/>
      <c r="O50" s="7"/>
      <c r="P50" s="21"/>
      <c r="Q50" s="59"/>
      <c r="R50" s="60"/>
      <c r="S50" s="43"/>
      <c r="T50" s="43"/>
      <c r="U50" s="43"/>
      <c r="V50" s="43"/>
      <c r="W50" s="43"/>
      <c r="X50" s="43"/>
      <c r="Y50" s="43"/>
    </row>
    <row r="51" spans="1:35" s="28" customFormat="1" ht="15" x14ac:dyDescent="0.4">
      <c r="B51" s="4"/>
      <c r="C51" s="4">
        <v>2027</v>
      </c>
      <c r="D51" s="11">
        <v>18.679001616417292</v>
      </c>
      <c r="E51" s="11">
        <v>30.215</v>
      </c>
      <c r="F51" s="11">
        <f t="shared" ref="F51:F56" si="0">F50*I51/I50</f>
        <v>66.450932624273179</v>
      </c>
      <c r="G51" s="11">
        <v>83.5</v>
      </c>
      <c r="H51" s="2"/>
      <c r="I51" s="7">
        <v>127.07371727097758</v>
      </c>
      <c r="J51" s="42"/>
      <c r="K51" s="2"/>
      <c r="L51" s="2"/>
      <c r="M51" s="2"/>
      <c r="N51" s="4"/>
      <c r="O51" s="7"/>
      <c r="P51" s="21"/>
      <c r="Q51" s="59"/>
      <c r="R51" s="60"/>
      <c r="S51" s="43"/>
      <c r="T51" s="43"/>
      <c r="U51" s="43"/>
      <c r="V51" s="43"/>
      <c r="W51" s="43"/>
      <c r="X51" s="43"/>
      <c r="Y51" s="43"/>
    </row>
    <row r="52" spans="1:35" s="28" customFormat="1" ht="15" x14ac:dyDescent="0.4">
      <c r="B52" s="4"/>
      <c r="C52" s="4">
        <v>2028</v>
      </c>
      <c r="D52" s="11">
        <v>19.052581648745637</v>
      </c>
      <c r="E52" s="11">
        <f>E51*I52/I51</f>
        <v>30.819300000000002</v>
      </c>
      <c r="F52" s="11">
        <f t="shared" si="0"/>
        <v>67.779951276758652</v>
      </c>
      <c r="G52" s="11">
        <v>74.5</v>
      </c>
      <c r="H52" s="2"/>
      <c r="I52" s="7">
        <v>129.61519161639714</v>
      </c>
      <c r="J52" s="42"/>
      <c r="K52" s="2"/>
      <c r="L52" s="2"/>
      <c r="M52" s="2"/>
      <c r="N52" s="4"/>
      <c r="O52" s="7"/>
      <c r="P52" s="21"/>
      <c r="Q52" s="59"/>
      <c r="R52" s="60"/>
      <c r="S52" s="43"/>
      <c r="T52" s="43"/>
      <c r="U52" s="43"/>
      <c r="V52" s="43"/>
      <c r="W52" s="43"/>
      <c r="X52" s="43"/>
      <c r="Y52" s="43"/>
    </row>
    <row r="53" spans="1:35" s="28" customFormat="1" x14ac:dyDescent="0.35">
      <c r="B53" s="4"/>
      <c r="C53" s="4">
        <v>2029</v>
      </c>
      <c r="D53" s="11">
        <v>19.433633281720549</v>
      </c>
      <c r="E53" s="11">
        <f t="shared" ref="E53:E56" si="1">E52*I53/I52</f>
        <v>31.435685999999997</v>
      </c>
      <c r="F53" s="11">
        <f t="shared" si="0"/>
        <v>69.135550302293822</v>
      </c>
      <c r="G53" s="11">
        <f>G52*I53/I52</f>
        <v>75.989999999999995</v>
      </c>
      <c r="H53" s="2"/>
      <c r="I53" s="7">
        <v>132.20749544872507</v>
      </c>
      <c r="J53" s="2"/>
      <c r="K53" s="2"/>
      <c r="L53" s="2"/>
      <c r="M53" s="2"/>
      <c r="N53" s="4"/>
      <c r="O53" s="7"/>
      <c r="P53" s="21"/>
      <c r="Q53" s="59"/>
      <c r="R53" s="60"/>
      <c r="S53" s="43"/>
      <c r="T53" s="43"/>
      <c r="U53" s="43"/>
      <c r="V53" s="43"/>
      <c r="W53" s="43"/>
      <c r="X53" s="43"/>
      <c r="Y53" s="43"/>
    </row>
    <row r="54" spans="1:35" s="28" customFormat="1" x14ac:dyDescent="0.35">
      <c r="B54" s="4"/>
      <c r="C54" s="4">
        <v>2030</v>
      </c>
      <c r="D54" s="11">
        <v>19.822305947354959</v>
      </c>
      <c r="E54" s="11">
        <f t="shared" si="1"/>
        <v>32.06439971999999</v>
      </c>
      <c r="F54" s="11">
        <f t="shared" si="0"/>
        <v>70.518261308339689</v>
      </c>
      <c r="G54" s="11">
        <f t="shared" ref="G54:G56" si="2">G53*I54/I53</f>
        <v>77.509799999999998</v>
      </c>
      <c r="H54" s="2"/>
      <c r="I54" s="7">
        <v>134.85164535769957</v>
      </c>
      <c r="J54" s="6"/>
      <c r="K54" s="2"/>
      <c r="L54" s="2"/>
      <c r="M54" s="2"/>
      <c r="N54" s="4"/>
      <c r="O54" s="7"/>
      <c r="P54" s="21"/>
      <c r="Q54" s="59"/>
      <c r="R54" s="60"/>
      <c r="S54" s="43"/>
      <c r="T54" s="43"/>
      <c r="U54" s="43"/>
      <c r="V54" s="43"/>
      <c r="W54" s="43"/>
      <c r="X54" s="43"/>
      <c r="Y54" s="43"/>
    </row>
    <row r="55" spans="1:35" s="28" customFormat="1" ht="14.5" customHeight="1" x14ac:dyDescent="0.35">
      <c r="B55" s="4"/>
      <c r="C55" s="4">
        <v>2031</v>
      </c>
      <c r="D55" s="11">
        <v>20.218752066302059</v>
      </c>
      <c r="E55" s="11">
        <f t="shared" si="1"/>
        <v>32.705687714399986</v>
      </c>
      <c r="F55" s="11">
        <f t="shared" si="0"/>
        <v>71.928626534506478</v>
      </c>
      <c r="G55" s="11">
        <f t="shared" si="2"/>
        <v>79.059995999999998</v>
      </c>
      <c r="H55" s="2"/>
      <c r="I55" s="7">
        <v>137.54867826485355</v>
      </c>
      <c r="J55" s="36"/>
      <c r="K55" s="2"/>
      <c r="L55" s="2"/>
      <c r="M55" s="2"/>
      <c r="N55" s="4"/>
      <c r="O55" s="7"/>
      <c r="P55" s="21"/>
      <c r="Q55" s="59"/>
      <c r="R55" s="60"/>
      <c r="S55" s="43"/>
      <c r="T55" s="43"/>
      <c r="U55" s="43"/>
      <c r="V55" s="43"/>
      <c r="W55" s="43"/>
      <c r="X55" s="43"/>
      <c r="Y55" s="43"/>
    </row>
    <row r="56" spans="1:35" s="28" customFormat="1" ht="14.5" customHeight="1" x14ac:dyDescent="0.35">
      <c r="B56" s="4"/>
      <c r="C56" s="4">
        <v>2032</v>
      </c>
      <c r="D56" s="11">
        <v>20.6231271076281</v>
      </c>
      <c r="E56" s="11">
        <f t="shared" si="1"/>
        <v>33.359801468687991</v>
      </c>
      <c r="F56" s="11">
        <f t="shared" si="0"/>
        <v>73.367199065196601</v>
      </c>
      <c r="G56" s="11">
        <f t="shared" si="2"/>
        <v>80.641195920000001</v>
      </c>
      <c r="H56" s="2"/>
      <c r="I56" s="7">
        <v>140.29965183015062</v>
      </c>
      <c r="J56" s="36"/>
      <c r="K56" s="2"/>
      <c r="L56" s="2"/>
      <c r="M56" s="2"/>
      <c r="N56" s="4"/>
      <c r="O56" s="7"/>
      <c r="P56" s="21"/>
      <c r="Q56" s="59"/>
      <c r="R56" s="60"/>
      <c r="S56" s="43"/>
      <c r="T56" s="43"/>
      <c r="U56" s="43"/>
      <c r="V56" s="43"/>
      <c r="W56" s="43"/>
      <c r="X56" s="43"/>
      <c r="Y56" s="43"/>
    </row>
    <row r="57" spans="1:35" s="28" customFormat="1" ht="14.5" customHeight="1" x14ac:dyDescent="0.35">
      <c r="B57" s="3"/>
      <c r="C57" s="3"/>
      <c r="D57" s="36"/>
      <c r="E57" s="36"/>
      <c r="F57" s="36"/>
      <c r="G57" s="36"/>
      <c r="H57" s="36"/>
      <c r="I57" s="36"/>
      <c r="J57" s="36"/>
      <c r="K57" s="2"/>
      <c r="L57" s="2"/>
      <c r="M57" s="2"/>
      <c r="N57" s="4"/>
      <c r="O57" s="7"/>
      <c r="P57" s="21"/>
      <c r="Q57" s="59"/>
      <c r="R57" s="60"/>
      <c r="S57" s="43"/>
      <c r="T57" s="43"/>
      <c r="U57" s="43"/>
      <c r="V57" s="43"/>
      <c r="W57" s="43"/>
      <c r="X57" s="43"/>
      <c r="Y57" s="43"/>
    </row>
    <row r="58" spans="1:35" s="28" customFormat="1" ht="14.5" customHeight="1" x14ac:dyDescent="0.35">
      <c r="B58" s="34"/>
      <c r="C58" s="34" t="s">
        <v>97</v>
      </c>
      <c r="D58" s="36"/>
      <c r="E58" s="36"/>
      <c r="F58" s="36"/>
      <c r="G58" s="36"/>
      <c r="H58" s="36"/>
      <c r="I58" s="36"/>
      <c r="J58" s="36"/>
      <c r="K58" s="2"/>
      <c r="L58" s="2"/>
      <c r="M58" s="2"/>
      <c r="N58" s="4"/>
      <c r="O58" s="7"/>
      <c r="P58" s="21"/>
      <c r="Q58" s="59"/>
      <c r="R58" s="60"/>
      <c r="S58" s="43"/>
      <c r="T58" s="43"/>
      <c r="U58" s="43"/>
      <c r="V58" s="43"/>
      <c r="W58" s="43"/>
      <c r="X58" s="43"/>
      <c r="Y58" s="43"/>
    </row>
    <row r="59" spans="1:35" s="28" customFormat="1" ht="14.5" customHeight="1" x14ac:dyDescent="0.35">
      <c r="B59" s="34"/>
      <c r="C59" s="34"/>
      <c r="D59" s="36"/>
      <c r="E59" s="36"/>
      <c r="F59" s="36"/>
      <c r="G59" s="36"/>
      <c r="H59" s="36"/>
      <c r="I59" s="36"/>
      <c r="J59" s="36"/>
      <c r="K59" s="2"/>
      <c r="L59" s="2"/>
      <c r="M59" s="2"/>
      <c r="N59" s="4"/>
      <c r="O59" s="7"/>
      <c r="P59" s="21"/>
      <c r="Q59" s="59"/>
      <c r="R59" s="60"/>
      <c r="S59" s="43"/>
      <c r="T59" s="43"/>
      <c r="U59" s="43"/>
      <c r="V59" s="43"/>
      <c r="W59" s="43"/>
      <c r="X59" s="43"/>
      <c r="Y59" s="43"/>
    </row>
    <row r="60" spans="1:35" s="28" customFormat="1" x14ac:dyDescent="0.35">
      <c r="B60" s="36"/>
      <c r="C60" s="36"/>
      <c r="D60" s="36"/>
      <c r="E60" s="36"/>
      <c r="F60" s="36"/>
      <c r="G60" s="36"/>
      <c r="H60" s="36"/>
      <c r="I60" s="36"/>
      <c r="J60" s="36"/>
      <c r="K60" s="2"/>
      <c r="L60" s="2"/>
      <c r="M60" s="2"/>
      <c r="N60" s="6"/>
      <c r="O60" s="2"/>
      <c r="P60" s="2"/>
      <c r="Q60" s="57"/>
      <c r="R60" s="57"/>
      <c r="S60" s="43"/>
      <c r="T60" s="43"/>
      <c r="U60" s="43"/>
      <c r="V60" s="43"/>
      <c r="W60" s="43"/>
      <c r="X60" s="43"/>
      <c r="Y60" s="43"/>
    </row>
    <row r="61" spans="1:35" s="30" customFormat="1" x14ac:dyDescent="0.35">
      <c r="A61" s="28"/>
      <c r="B61" s="36"/>
      <c r="C61" s="36"/>
      <c r="D61" s="36"/>
      <c r="E61" s="36"/>
      <c r="F61" s="36"/>
      <c r="G61" s="36"/>
      <c r="H61" s="36"/>
      <c r="I61" s="36"/>
      <c r="J61" s="2"/>
      <c r="K61" s="2"/>
      <c r="L61" s="2"/>
      <c r="M61" s="2"/>
      <c r="N61" s="18"/>
      <c r="O61" s="3"/>
      <c r="P61" s="3"/>
      <c r="Q61" s="43"/>
      <c r="R61" s="61"/>
      <c r="S61" s="52"/>
      <c r="T61" s="43"/>
      <c r="U61" s="43"/>
      <c r="V61" s="43"/>
      <c r="W61" s="43"/>
      <c r="X61" s="43"/>
      <c r="Y61" s="43"/>
      <c r="Z61" s="28"/>
      <c r="AA61" s="28"/>
      <c r="AB61" s="28"/>
      <c r="AC61" s="28"/>
      <c r="AD61" s="28"/>
      <c r="AE61" s="28"/>
      <c r="AF61" s="28"/>
      <c r="AG61" s="28"/>
      <c r="AH61" s="28"/>
      <c r="AI61" s="28"/>
    </row>
    <row r="62" spans="1:35" s="30" customFormat="1" x14ac:dyDescent="0.35">
      <c r="A62" s="28"/>
      <c r="B62" s="37"/>
      <c r="C62" s="37" t="s">
        <v>52</v>
      </c>
      <c r="D62" s="38"/>
      <c r="E62" s="38"/>
      <c r="F62" s="38"/>
      <c r="G62" s="38"/>
      <c r="H62" s="38"/>
      <c r="I62" s="38"/>
      <c r="J62" s="38"/>
      <c r="K62" s="38"/>
      <c r="L62" s="38"/>
      <c r="M62" s="38"/>
      <c r="N62" s="38"/>
      <c r="O62" s="38"/>
      <c r="P62" s="38"/>
      <c r="Q62" s="43"/>
      <c r="R62" s="43"/>
      <c r="S62" s="43"/>
      <c r="T62" s="43"/>
      <c r="U62" s="43"/>
      <c r="V62" s="43"/>
      <c r="W62" s="43"/>
      <c r="X62" s="43"/>
      <c r="Y62" s="43"/>
      <c r="Z62" s="28"/>
      <c r="AA62" s="28"/>
      <c r="AB62" s="28"/>
      <c r="AC62" s="28"/>
      <c r="AD62" s="28"/>
      <c r="AE62" s="28"/>
      <c r="AF62" s="28"/>
      <c r="AG62" s="28"/>
      <c r="AH62" s="28"/>
      <c r="AI62" s="28"/>
    </row>
    <row r="63" spans="1:35" s="30" customFormat="1" x14ac:dyDescent="0.35">
      <c r="A63" s="28"/>
      <c r="B63" s="2"/>
      <c r="C63" s="2"/>
      <c r="D63" s="2"/>
      <c r="E63" s="2"/>
      <c r="F63" s="3"/>
      <c r="G63" s="3"/>
      <c r="H63" s="3"/>
      <c r="I63" s="3"/>
      <c r="J63" s="2"/>
      <c r="K63" s="9"/>
      <c r="L63" s="2"/>
      <c r="M63" s="2"/>
      <c r="N63" s="2"/>
      <c r="O63" s="3"/>
      <c r="P63" s="3"/>
      <c r="Q63" s="43"/>
      <c r="R63" s="43"/>
      <c r="S63" s="43"/>
      <c r="T63" s="43"/>
      <c r="U63" s="43"/>
      <c r="V63" s="43"/>
      <c r="W63" s="43"/>
      <c r="X63" s="43"/>
      <c r="Y63" s="43"/>
      <c r="Z63" s="28"/>
      <c r="AA63" s="28"/>
      <c r="AB63" s="28"/>
      <c r="AC63" s="28"/>
      <c r="AD63" s="28"/>
      <c r="AE63" s="28"/>
      <c r="AF63" s="28"/>
      <c r="AG63" s="28"/>
      <c r="AH63" s="28"/>
      <c r="AI63" s="28"/>
    </row>
    <row r="64" spans="1:35" s="30" customFormat="1" x14ac:dyDescent="0.35">
      <c r="A64" s="28"/>
      <c r="B64" s="2"/>
      <c r="C64" s="2"/>
      <c r="D64" s="2"/>
      <c r="E64" s="18"/>
      <c r="F64" s="3"/>
      <c r="G64" s="3"/>
      <c r="H64" s="3"/>
      <c r="I64" s="3"/>
      <c r="J64" s="7"/>
      <c r="K64" s="20"/>
      <c r="L64" s="2"/>
      <c r="M64" s="2"/>
      <c r="N64" s="2"/>
      <c r="O64" s="3"/>
      <c r="P64" s="3"/>
      <c r="Q64" s="43"/>
      <c r="R64" s="43"/>
      <c r="S64" s="43"/>
      <c r="T64" s="43"/>
      <c r="U64" s="43"/>
      <c r="V64" s="43"/>
      <c r="W64" s="43"/>
      <c r="X64" s="43"/>
      <c r="Y64" s="43"/>
      <c r="Z64" s="28"/>
      <c r="AA64" s="28"/>
      <c r="AB64" s="28"/>
      <c r="AC64" s="28"/>
      <c r="AD64" s="28"/>
      <c r="AE64" s="28"/>
      <c r="AF64" s="28"/>
      <c r="AG64" s="28"/>
      <c r="AH64" s="28"/>
      <c r="AI64" s="28"/>
    </row>
    <row r="65" spans="1:35" s="28" customFormat="1" x14ac:dyDescent="0.35">
      <c r="B65" s="32"/>
      <c r="C65" s="32" t="s">
        <v>103</v>
      </c>
      <c r="D65" s="2"/>
      <c r="E65" s="18"/>
      <c r="F65" s="3"/>
      <c r="G65" s="3"/>
      <c r="H65" s="3"/>
      <c r="I65" s="3"/>
      <c r="J65" s="2"/>
      <c r="K65" s="12"/>
      <c r="L65" s="2"/>
      <c r="M65" s="2"/>
      <c r="N65" s="2"/>
      <c r="O65" s="3"/>
      <c r="P65" s="3"/>
      <c r="Q65" s="43"/>
      <c r="R65" s="43"/>
      <c r="S65" s="43"/>
      <c r="T65" s="43"/>
      <c r="U65" s="43"/>
      <c r="V65" s="43"/>
      <c r="W65" s="43"/>
      <c r="X65" s="43"/>
      <c r="Y65" s="43"/>
    </row>
    <row r="66" spans="1:35" s="28" customFormat="1" x14ac:dyDescent="0.35">
      <c r="B66" s="32"/>
      <c r="C66" s="32"/>
      <c r="D66" s="2"/>
      <c r="E66" s="18"/>
      <c r="F66" s="3"/>
      <c r="G66" s="3"/>
      <c r="H66" s="3"/>
      <c r="I66" s="3"/>
      <c r="J66" s="2"/>
      <c r="K66" s="12"/>
      <c r="L66" s="2"/>
      <c r="M66" s="2"/>
      <c r="N66" s="2"/>
      <c r="O66" s="3"/>
      <c r="P66" s="3"/>
      <c r="Q66" s="43"/>
      <c r="R66" s="43"/>
      <c r="S66" s="43"/>
      <c r="T66" s="43"/>
      <c r="U66" s="43"/>
      <c r="V66" s="43"/>
      <c r="W66" s="43"/>
      <c r="X66" s="43"/>
      <c r="Y66" s="43"/>
    </row>
    <row r="67" spans="1:35" s="28" customFormat="1" x14ac:dyDescent="0.35">
      <c r="B67" s="36"/>
      <c r="C67" s="36"/>
      <c r="D67" s="36"/>
      <c r="E67" s="9" t="s">
        <v>58</v>
      </c>
      <c r="F67" s="36"/>
      <c r="G67" s="36"/>
      <c r="H67" s="36"/>
      <c r="I67" s="36"/>
      <c r="J67" s="2"/>
      <c r="K67" s="2"/>
      <c r="L67" s="2"/>
      <c r="M67" s="2"/>
      <c r="N67" s="18"/>
      <c r="O67" s="3"/>
      <c r="P67" s="3"/>
      <c r="Q67" s="43"/>
      <c r="R67" s="43"/>
      <c r="S67" s="43"/>
      <c r="T67" s="43"/>
      <c r="U67" s="43"/>
      <c r="V67" s="43"/>
      <c r="W67" s="43"/>
      <c r="X67" s="43"/>
      <c r="Y67" s="43"/>
    </row>
    <row r="68" spans="1:35" s="28" customFormat="1" x14ac:dyDescent="0.35">
      <c r="B68" s="36"/>
      <c r="C68" s="36"/>
      <c r="D68" s="36"/>
      <c r="E68" s="6" t="s">
        <v>20</v>
      </c>
      <c r="F68" s="36"/>
      <c r="G68" s="101" t="s">
        <v>94</v>
      </c>
      <c r="H68" s="6" t="s">
        <v>69</v>
      </c>
      <c r="I68" s="36"/>
      <c r="J68" s="101" t="s">
        <v>94</v>
      </c>
      <c r="K68" s="2"/>
      <c r="L68" s="2"/>
      <c r="M68" s="2"/>
      <c r="N68" s="18"/>
      <c r="O68" s="3"/>
      <c r="P68" s="3"/>
      <c r="Q68" s="43"/>
      <c r="R68" s="43"/>
      <c r="S68" s="43"/>
      <c r="T68" s="43"/>
      <c r="U68" s="43"/>
      <c r="V68" s="43"/>
      <c r="W68" s="43"/>
      <c r="X68" s="43"/>
      <c r="Y68" s="43"/>
    </row>
    <row r="69" spans="1:35" s="28" customFormat="1" ht="14.5" customHeight="1" x14ac:dyDescent="0.35">
      <c r="B69" s="9"/>
      <c r="C69" s="9"/>
      <c r="D69" s="6"/>
      <c r="E69" s="6"/>
      <c r="F69" s="101" t="s">
        <v>93</v>
      </c>
      <c r="G69" s="101"/>
      <c r="H69" s="6"/>
      <c r="I69" s="101" t="s">
        <v>93</v>
      </c>
      <c r="J69" s="101"/>
      <c r="K69" s="9"/>
      <c r="L69" s="6"/>
      <c r="M69" s="2"/>
      <c r="N69" s="18"/>
      <c r="O69" s="3"/>
      <c r="P69" s="3"/>
      <c r="Q69" s="43"/>
      <c r="R69" s="43"/>
      <c r="S69" s="62"/>
      <c r="T69" s="57"/>
      <c r="U69" s="53"/>
      <c r="V69" s="43"/>
      <c r="W69" s="43"/>
      <c r="X69" s="43"/>
      <c r="Y69" s="43"/>
    </row>
    <row r="70" spans="1:35" s="30" customFormat="1" ht="16" customHeight="1" x14ac:dyDescent="0.35">
      <c r="A70" s="28"/>
      <c r="B70" s="12"/>
      <c r="C70" s="12" t="s">
        <v>56</v>
      </c>
      <c r="D70" s="6" t="s">
        <v>57</v>
      </c>
      <c r="E70" s="101" t="s">
        <v>95</v>
      </c>
      <c r="F70" s="101"/>
      <c r="G70" s="101"/>
      <c r="H70" s="101" t="s">
        <v>95</v>
      </c>
      <c r="I70" s="101"/>
      <c r="J70" s="101"/>
      <c r="K70" s="6"/>
      <c r="L70" s="6"/>
      <c r="M70" s="6"/>
      <c r="N70" s="6"/>
      <c r="O70" s="6"/>
      <c r="P70" s="6"/>
      <c r="Q70" s="50"/>
      <c r="R70" s="43"/>
      <c r="S70" s="50"/>
      <c r="T70" s="50"/>
      <c r="U70" s="50"/>
      <c r="V70" s="50"/>
      <c r="W70" s="50"/>
      <c r="X70" s="50"/>
      <c r="Y70" s="43"/>
      <c r="Z70" s="28"/>
      <c r="AA70" s="28"/>
      <c r="AB70" s="28"/>
      <c r="AC70" s="28"/>
      <c r="AD70" s="28"/>
      <c r="AE70" s="28"/>
      <c r="AF70" s="28"/>
      <c r="AG70" s="28"/>
      <c r="AH70" s="28"/>
      <c r="AI70" s="28"/>
    </row>
    <row r="71" spans="1:35" s="30" customFormat="1" ht="34" customHeight="1" x14ac:dyDescent="0.35">
      <c r="A71" s="28"/>
      <c r="B71" s="40"/>
      <c r="C71" s="40">
        <v>1</v>
      </c>
      <c r="D71" s="41">
        <v>2</v>
      </c>
      <c r="E71" s="101"/>
      <c r="F71" s="101"/>
      <c r="G71" s="101"/>
      <c r="H71" s="101"/>
      <c r="I71" s="101"/>
      <c r="J71" s="101"/>
      <c r="K71" s="16"/>
      <c r="L71" s="16"/>
      <c r="M71" s="15"/>
      <c r="N71" s="15"/>
      <c r="O71" s="15"/>
      <c r="P71" s="15"/>
      <c r="Q71" s="54"/>
      <c r="R71" s="43"/>
      <c r="S71" s="54"/>
      <c r="T71" s="54"/>
      <c r="U71" s="54"/>
      <c r="V71" s="54"/>
      <c r="W71" s="54"/>
      <c r="X71" s="54"/>
      <c r="Y71" s="43"/>
      <c r="Z71" s="28"/>
      <c r="AA71" s="28"/>
      <c r="AB71" s="28"/>
      <c r="AC71" s="28"/>
      <c r="AD71" s="28"/>
      <c r="AE71" s="28"/>
      <c r="AF71" s="28"/>
      <c r="AG71" s="28"/>
      <c r="AH71" s="28"/>
      <c r="AI71" s="28"/>
    </row>
    <row r="72" spans="1:35" s="30" customFormat="1" ht="17" customHeight="1" x14ac:dyDescent="0.35">
      <c r="A72" s="28"/>
      <c r="B72" s="40"/>
      <c r="C72" s="98" t="s">
        <v>89</v>
      </c>
      <c r="D72" s="98"/>
      <c r="E72" s="7">
        <f ca="1">($L$11+$L$12)/1000*OFFSET($D$49,0,ROW(A1)-1)</f>
        <v>0.15607912039983787</v>
      </c>
      <c r="F72" s="7">
        <f ca="1">E72+OFFSET($D$56,0,ROW(C1)-1)*($N$20)/1000</f>
        <v>0.16504675869617513</v>
      </c>
      <c r="G72" s="7">
        <f ca="1">F72+OFFSET($D$51,0,ROW(D1)-1)*$N$15/1000+OFFSET($D$53,0,ROW(D1)-1)*$N$17/1000</f>
        <v>0.58918021220470607</v>
      </c>
      <c r="H72" s="7">
        <f ca="1">($L$11+$L$12)/1000*OFFSET($D$49,0,ROW(E1)-1)</f>
        <v>0.15607912039983787</v>
      </c>
      <c r="I72" s="7">
        <f ca="1">H72+OFFSET($D$56,0,ROW(F1)-1)*($M$20)/1000</f>
        <v>0.54075887968123049</v>
      </c>
      <c r="J72" s="7">
        <f ca="1">I72+OFFSET($D$51,0,ROW(G1)-1)*$M$15/1000+OFFSET($D$53,0,ROW(G1)-1)*$M$17/1000</f>
        <v>1.0441845176067652</v>
      </c>
      <c r="K72" s="7"/>
      <c r="L72" s="7"/>
      <c r="M72" s="7"/>
      <c r="N72" s="7"/>
      <c r="O72" s="7"/>
      <c r="P72" s="7"/>
      <c r="Q72" s="59"/>
      <c r="R72" s="43"/>
      <c r="S72" s="55"/>
      <c r="T72" s="55"/>
      <c r="U72" s="55"/>
      <c r="V72" s="55"/>
      <c r="W72" s="55"/>
      <c r="X72" s="55"/>
      <c r="Y72" s="43"/>
      <c r="Z72" s="28"/>
      <c r="AA72" s="28"/>
      <c r="AB72" s="28"/>
      <c r="AC72" s="28"/>
      <c r="AD72" s="28"/>
      <c r="AE72" s="28"/>
      <c r="AF72" s="28"/>
      <c r="AG72" s="28"/>
      <c r="AH72" s="28"/>
      <c r="AI72" s="28"/>
    </row>
    <row r="73" spans="1:35" s="30" customFormat="1" ht="17" customHeight="1" x14ac:dyDescent="0.35">
      <c r="A73" s="28"/>
      <c r="B73" s="40"/>
      <c r="C73" s="98" t="s">
        <v>90</v>
      </c>
      <c r="D73" s="98"/>
      <c r="E73" s="7">
        <f ca="1">($L$11+$L$12)/1000*OFFSET($D$49,0,ROW(A2)-1)</f>
        <v>0.38903128919250002</v>
      </c>
      <c r="F73" s="7">
        <f ca="1">E73+OFFSET($D$56,0,ROW(C2)-1)*($N$20)/1000</f>
        <v>0.40353726743952162</v>
      </c>
      <c r="G73" s="7">
        <f ca="1">F73+OFFSET($D$51,0,ROW(D2)-1)*$N$15/1000+OFFSET($D$53,0,ROW(D2)-1)*$N$17/1000</f>
        <v>1.0896120674168808</v>
      </c>
      <c r="H73" s="7">
        <f ca="1">($L$11+$L$12)/1000*OFFSET($D$49,0,ROW(E2)-1)</f>
        <v>0.38903128919250002</v>
      </c>
      <c r="I73" s="7">
        <f ca="1">H73+OFFSET($D$56,0,ROW(F2)-1)*($M$20)/1000</f>
        <v>1.0112861165849629</v>
      </c>
      <c r="J73" s="7">
        <f ca="1">I73+OFFSET($D$51,0,ROW(G2)-1)*$M$15/1000+OFFSET($D$53,0,ROW(G2)-1)*$M$17/1000</f>
        <v>1.8256233045292491</v>
      </c>
      <c r="K73" s="7"/>
      <c r="L73" s="7"/>
      <c r="M73" s="7"/>
      <c r="N73" s="7"/>
      <c r="O73" s="7"/>
      <c r="P73" s="7"/>
      <c r="Q73" s="59"/>
      <c r="R73" s="43"/>
      <c r="S73" s="55"/>
      <c r="T73" s="55"/>
      <c r="U73" s="55"/>
      <c r="V73" s="55"/>
      <c r="W73" s="55"/>
      <c r="X73" s="55"/>
      <c r="Y73" s="43"/>
      <c r="Z73" s="28"/>
      <c r="AA73" s="28"/>
      <c r="AB73" s="28"/>
      <c r="AC73" s="28"/>
      <c r="AD73" s="28"/>
      <c r="AE73" s="28"/>
      <c r="AF73" s="28"/>
      <c r="AG73" s="28"/>
      <c r="AH73" s="28"/>
      <c r="AI73" s="28"/>
    </row>
    <row r="74" spans="1:35" s="30" customFormat="1" ht="17" customHeight="1" x14ac:dyDescent="0.35">
      <c r="A74" s="28"/>
      <c r="B74" s="40"/>
      <c r="C74" s="98" t="s">
        <v>91</v>
      </c>
      <c r="D74" s="98"/>
      <c r="E74" s="7">
        <f ca="1">($L$11+$L$12)/1000*OFFSET($D$49,0,ROW(A3)-1)</f>
        <v>0.55525468259661537</v>
      </c>
      <c r="F74" s="7">
        <f ca="1">E74+OFFSET($D$56,0,ROW(C3)-1)*($N$20)/1000</f>
        <v>0.58715724037063499</v>
      </c>
      <c r="G74" s="7">
        <f ca="1">F74+OFFSET($D$51,0,ROW(D3)-1)*$N$15/1000+OFFSET($D$53,0,ROW(D3)-1)*$N$17/1000</f>
        <v>2.0960207289857995</v>
      </c>
      <c r="H74" s="7">
        <f ca="1">($L$11+$L$12)/1000*OFFSET($D$49,0,ROW(E3)-1)</f>
        <v>0.55525468259661537</v>
      </c>
      <c r="I74" s="7">
        <f ca="1">H74+OFFSET($D$56,0,ROW(F3)-1)*($M$20)/1000</f>
        <v>1.9237608421261632</v>
      </c>
      <c r="J74" s="7">
        <f ca="1">I74+OFFSET($D$51,0,ROW(G3)-1)*$M$15/1000+OFFSET($D$53,0,ROW(G3)-1)*$M$17/1000</f>
        <v>3.7147079084682399</v>
      </c>
      <c r="K74" s="7"/>
      <c r="L74" s="7"/>
      <c r="M74" s="7"/>
      <c r="N74" s="7"/>
      <c r="O74" s="7"/>
      <c r="P74" s="7"/>
      <c r="Q74" s="59"/>
      <c r="R74" s="43"/>
      <c r="S74" s="55"/>
      <c r="T74" s="55"/>
      <c r="U74" s="55"/>
      <c r="V74" s="55"/>
      <c r="W74" s="55"/>
      <c r="X74" s="55"/>
      <c r="Y74" s="43"/>
      <c r="Z74" s="28"/>
      <c r="AA74" s="28"/>
      <c r="AB74" s="28"/>
      <c r="AC74" s="28"/>
      <c r="AD74" s="28"/>
      <c r="AE74" s="28"/>
      <c r="AF74" s="28"/>
      <c r="AG74" s="28"/>
      <c r="AH74" s="28"/>
      <c r="AI74" s="28"/>
    </row>
    <row r="75" spans="1:35" s="30" customFormat="1" ht="17" customHeight="1" x14ac:dyDescent="0.35">
      <c r="A75" s="28"/>
      <c r="B75" s="40"/>
      <c r="C75" s="103" t="s">
        <v>92</v>
      </c>
      <c r="D75" s="103"/>
      <c r="E75" s="7">
        <f ca="1">($L$11+$L$12)/1000*OFFSET($D$49,0,ROW(A4)-1)</f>
        <v>0.81544435589399999</v>
      </c>
      <c r="F75" s="7">
        <f ca="1">E75+OFFSET($D$56,0,ROW(C4)-1)*($N$20)/1000</f>
        <v>0.85050989532556098</v>
      </c>
      <c r="G75" s="7">
        <f ca="1">F75+OFFSET($D$51,0,ROW(D4)-1)*$N$15/1000+OFFSET($D$53,0,ROW(D4)-1)*$N$17/1000</f>
        <v>2.6225057746233613</v>
      </c>
      <c r="H75" s="7">
        <f ca="1">($L$11+$L$12)/1000*OFFSET($D$49,0,ROW(E4)-1)</f>
        <v>0.81544435589399999</v>
      </c>
      <c r="I75" s="7">
        <f ca="1">H75+OFFSET($D$56,0,ROW(F4)-1)*($M$20)/1000</f>
        <v>2.319631168726819</v>
      </c>
      <c r="J75" s="7">
        <f ca="1">I75+OFFSET($D$51,0,ROW(G4)-1)*$M$15/1000+OFFSET($D$53,0,ROW(G4)-1)*$M$17/1000</f>
        <v>4.4048705198418201</v>
      </c>
      <c r="K75" s="7"/>
      <c r="L75" s="7"/>
      <c r="M75" s="7"/>
      <c r="N75" s="7"/>
      <c r="O75" s="7"/>
      <c r="P75" s="7"/>
      <c r="Q75" s="59"/>
      <c r="R75" s="43"/>
      <c r="S75" s="55"/>
      <c r="T75" s="55"/>
      <c r="U75" s="55"/>
      <c r="V75" s="55"/>
      <c r="W75" s="55"/>
      <c r="X75" s="55"/>
      <c r="Y75" s="43"/>
      <c r="Z75" s="28"/>
      <c r="AA75" s="28"/>
      <c r="AB75" s="28"/>
      <c r="AC75" s="28"/>
      <c r="AD75" s="28"/>
      <c r="AE75" s="28"/>
      <c r="AF75" s="28"/>
      <c r="AG75" s="28"/>
      <c r="AH75" s="28"/>
      <c r="AI75" s="28"/>
    </row>
    <row r="76" spans="1:35" s="30" customFormat="1" x14ac:dyDescent="0.35">
      <c r="A76" s="28"/>
      <c r="B76" s="40"/>
      <c r="C76" s="16"/>
      <c r="D76" s="7"/>
      <c r="E76" s="7"/>
      <c r="F76" s="7"/>
      <c r="G76" s="7"/>
      <c r="H76" s="7"/>
      <c r="I76" s="7"/>
      <c r="J76" s="7"/>
      <c r="K76" s="2"/>
      <c r="L76" s="2"/>
      <c r="M76" s="2"/>
      <c r="N76" s="2"/>
      <c r="O76" s="3"/>
      <c r="P76" s="3"/>
      <c r="Q76" s="43"/>
      <c r="R76" s="43"/>
      <c r="S76" s="43"/>
      <c r="T76" s="43"/>
      <c r="U76" s="43"/>
      <c r="V76" s="43"/>
      <c r="W76" s="43"/>
      <c r="X76" s="43"/>
      <c r="Y76" s="43"/>
      <c r="Z76" s="28"/>
      <c r="AA76" s="28"/>
      <c r="AB76" s="28"/>
      <c r="AC76" s="28"/>
      <c r="AD76" s="28"/>
      <c r="AE76" s="28"/>
      <c r="AF76" s="28"/>
      <c r="AG76" s="28"/>
      <c r="AH76" s="28"/>
      <c r="AI76" s="28"/>
    </row>
    <row r="77" spans="1:35" s="30" customFormat="1" x14ac:dyDescent="0.35">
      <c r="A77" s="28"/>
      <c r="B77" s="34"/>
      <c r="C77" s="34" t="s">
        <v>98</v>
      </c>
      <c r="D77" s="7"/>
      <c r="E77" s="7"/>
      <c r="F77" s="7"/>
      <c r="G77" s="7"/>
      <c r="H77" s="7"/>
      <c r="I77" s="7"/>
      <c r="J77" s="7"/>
      <c r="K77" s="2"/>
      <c r="L77" s="2"/>
      <c r="M77" s="2"/>
      <c r="N77" s="2"/>
      <c r="O77" s="3"/>
      <c r="P77" s="3"/>
      <c r="Q77" s="43"/>
      <c r="R77" s="43"/>
      <c r="S77" s="43"/>
      <c r="T77" s="43"/>
      <c r="U77" s="43"/>
      <c r="V77" s="43"/>
      <c r="W77" s="43"/>
      <c r="X77" s="43"/>
      <c r="Y77" s="43"/>
      <c r="Z77" s="28"/>
      <c r="AA77" s="28"/>
      <c r="AB77" s="28"/>
      <c r="AC77" s="28"/>
      <c r="AD77" s="28"/>
      <c r="AE77" s="28"/>
      <c r="AF77" s="28"/>
      <c r="AG77" s="28"/>
      <c r="AH77" s="28"/>
      <c r="AI77" s="28"/>
    </row>
    <row r="78" spans="1:35" s="30" customFormat="1" x14ac:dyDescent="0.35">
      <c r="A78" s="28"/>
      <c r="B78" s="34"/>
      <c r="C78" s="34"/>
      <c r="D78" s="7"/>
      <c r="E78" s="7"/>
      <c r="F78" s="7"/>
      <c r="G78" s="7"/>
      <c r="H78" s="7"/>
      <c r="I78" s="7"/>
      <c r="J78" s="7"/>
      <c r="K78" s="2"/>
      <c r="L78" s="2"/>
      <c r="M78" s="2"/>
      <c r="N78" s="2"/>
      <c r="O78" s="3"/>
      <c r="P78" s="3"/>
      <c r="Q78" s="43"/>
      <c r="R78" s="43"/>
      <c r="S78" s="43"/>
      <c r="T78" s="43"/>
      <c r="U78" s="43"/>
      <c r="V78" s="43"/>
      <c r="W78" s="43"/>
      <c r="X78" s="43"/>
      <c r="Y78" s="43"/>
      <c r="Z78" s="28"/>
      <c r="AA78" s="28"/>
      <c r="AB78" s="28"/>
      <c r="AC78" s="28"/>
      <c r="AD78" s="28"/>
      <c r="AE78" s="28"/>
      <c r="AF78" s="28"/>
      <c r="AG78" s="28"/>
      <c r="AH78" s="28"/>
      <c r="AI78" s="28"/>
    </row>
    <row r="79" spans="1:35" s="30" customFormat="1" ht="54" customHeight="1" x14ac:dyDescent="0.35">
      <c r="A79" s="28"/>
      <c r="B79" s="16"/>
      <c r="C79" s="16"/>
      <c r="D79" s="7"/>
      <c r="E79" s="7"/>
      <c r="F79" s="7"/>
      <c r="G79" s="7"/>
      <c r="H79" s="7"/>
      <c r="I79" s="7"/>
      <c r="J79" s="7"/>
      <c r="K79" s="2"/>
      <c r="L79" s="2"/>
      <c r="M79" s="2"/>
      <c r="N79" s="2"/>
      <c r="O79" s="3"/>
      <c r="P79" s="3"/>
      <c r="Q79" s="43"/>
      <c r="R79" s="43"/>
      <c r="S79" s="43"/>
      <c r="T79" s="43"/>
      <c r="U79" s="43"/>
      <c r="V79" s="43"/>
      <c r="W79" s="43"/>
      <c r="X79" s="43"/>
      <c r="Y79" s="43"/>
      <c r="Z79" s="28"/>
      <c r="AA79" s="28"/>
      <c r="AB79" s="28"/>
      <c r="AC79" s="28"/>
      <c r="AD79" s="28"/>
      <c r="AE79" s="28"/>
      <c r="AF79" s="28"/>
      <c r="AG79" s="28"/>
      <c r="AH79" s="28"/>
      <c r="AI79" s="28"/>
    </row>
    <row r="80" spans="1:35" s="30" customFormat="1" x14ac:dyDescent="0.35">
      <c r="A80" s="28"/>
      <c r="B80" s="6"/>
      <c r="C80" s="6"/>
      <c r="D80" s="2"/>
      <c r="E80" s="2"/>
      <c r="F80" s="2"/>
      <c r="G80" s="2"/>
      <c r="H80" s="2"/>
      <c r="I80" s="2"/>
      <c r="J80" s="2"/>
      <c r="K80" s="2"/>
      <c r="L80" s="2"/>
      <c r="M80" s="2"/>
      <c r="N80" s="2"/>
      <c r="O80" s="3"/>
      <c r="P80" s="3"/>
      <c r="Q80" s="43"/>
      <c r="R80" s="43"/>
      <c r="S80" s="43"/>
      <c r="T80" s="43"/>
      <c r="U80" s="43"/>
      <c r="V80" s="43"/>
      <c r="W80" s="43"/>
      <c r="X80" s="43"/>
      <c r="Y80" s="43"/>
      <c r="Z80" s="28"/>
      <c r="AA80" s="28"/>
      <c r="AB80" s="28"/>
      <c r="AC80" s="28"/>
      <c r="AD80" s="28"/>
      <c r="AE80" s="28"/>
      <c r="AF80" s="28"/>
      <c r="AG80" s="28"/>
      <c r="AH80" s="28"/>
      <c r="AI80" s="28"/>
    </row>
    <row r="95" ht="29.5" customHeight="1" x14ac:dyDescent="0.35"/>
    <row r="107" ht="23.15" customHeight="1" x14ac:dyDescent="0.35"/>
    <row r="122" ht="14.5" customHeight="1" x14ac:dyDescent="0.35"/>
    <row r="134" ht="14.5" customHeight="1" x14ac:dyDescent="0.35"/>
  </sheetData>
  <mergeCells count="12">
    <mergeCell ref="G68:G71"/>
    <mergeCell ref="F69:F71"/>
    <mergeCell ref="I69:I71"/>
    <mergeCell ref="J68:J71"/>
    <mergeCell ref="C42:G42"/>
    <mergeCell ref="C23:G23"/>
    <mergeCell ref="C74:D74"/>
    <mergeCell ref="C75:D75"/>
    <mergeCell ref="E70:E71"/>
    <mergeCell ref="C72:D72"/>
    <mergeCell ref="C73:D73"/>
    <mergeCell ref="H70:H71"/>
  </mergeCells>
  <conditionalFormatting sqref="E72:X75">
    <cfRule type="colorScale" priority="2">
      <colorScale>
        <cfvo type="min"/>
        <cfvo type="max"/>
        <color rgb="FFFCFCFF"/>
        <color rgb="FFF36FA1"/>
      </colorScale>
    </cfRule>
  </conditionalFormatting>
  <pageMargins left="0.70866141732283472" right="0.70866141732283472" top="0.74803149606299213" bottom="0.74803149606299213" header="0.31496062992125984" footer="0.31496062992125984"/>
  <pageSetup scale="3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9939C682-0ADB-4080-ACDA-83AD12F6CE2B}">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B70:B76</xm:sqref>
        </x14:conditionalFormatting>
        <x14:conditionalFormatting xmlns:xm="http://schemas.microsoft.com/office/excel/2006/main">
          <x14:cfRule type="iconSet" priority="3" id="{48262562-20EB-4EDC-8BC1-DD4B54DC62A7}">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C70:D71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BC0E4-804C-4C9D-9862-839B0E9A3EA2}">
  <sheetPr>
    <tabColor theme="0"/>
    <pageSetUpPr fitToPage="1"/>
  </sheetPr>
  <dimension ref="A1:AI138"/>
  <sheetViews>
    <sheetView showGridLines="0" topLeftCell="A17" zoomScale="96" zoomScaleNormal="96" workbookViewId="0">
      <selection activeCell="E83" sqref="E83"/>
    </sheetView>
  </sheetViews>
  <sheetFormatPr defaultColWidth="9.1796875" defaultRowHeight="14.5" x14ac:dyDescent="0.35"/>
  <cols>
    <col min="1" max="1" width="4.453125" style="43" customWidth="1"/>
    <col min="2" max="2" width="5.1796875" style="43" customWidth="1"/>
    <col min="3" max="3" width="13.1796875" style="43" customWidth="1"/>
    <col min="4" max="4" width="9.90625" style="43" customWidth="1"/>
    <col min="5" max="7" width="10.6328125" style="43" customWidth="1"/>
    <col min="8" max="8" width="8.1796875" style="43" customWidth="1"/>
    <col min="9" max="9" width="8" style="43" bestFit="1" customWidth="1"/>
    <col min="10" max="10" width="8.54296875" style="43" customWidth="1"/>
    <col min="11" max="14" width="8.81640625" style="43" customWidth="1"/>
    <col min="15" max="16384" width="9.1796875" style="43"/>
  </cols>
  <sheetData>
    <row r="1" spans="2:35" s="28" customFormat="1" ht="14.5" customHeight="1" x14ac:dyDescent="0.35">
      <c r="B1" s="29"/>
      <c r="C1" s="29"/>
      <c r="D1" s="30"/>
      <c r="E1" s="30"/>
      <c r="F1" s="30"/>
      <c r="G1" s="30"/>
      <c r="H1" s="30"/>
      <c r="I1" s="30"/>
      <c r="J1" s="30"/>
      <c r="K1" s="30"/>
      <c r="L1" s="30"/>
      <c r="M1" s="30"/>
      <c r="N1" s="30"/>
      <c r="U1" s="43"/>
      <c r="V1" s="43"/>
      <c r="W1" s="43"/>
      <c r="X1" s="43"/>
      <c r="Y1" s="43"/>
    </row>
    <row r="2" spans="2:35" s="28" customFormat="1" x14ac:dyDescent="0.35">
      <c r="B2" s="6"/>
      <c r="C2" s="6"/>
      <c r="D2" s="2"/>
      <c r="E2" s="2"/>
      <c r="F2" s="2"/>
      <c r="G2" s="2"/>
      <c r="H2" s="2"/>
      <c r="I2" s="2"/>
      <c r="J2" s="2"/>
      <c r="K2" s="2"/>
      <c r="L2" s="2"/>
      <c r="M2" s="2"/>
      <c r="N2" s="2"/>
      <c r="O2" s="3"/>
      <c r="P2" s="3"/>
      <c r="Q2" s="3"/>
      <c r="R2" s="3"/>
      <c r="S2" s="3"/>
      <c r="T2" s="3"/>
      <c r="U2" s="43"/>
      <c r="V2" s="43"/>
      <c r="W2" s="43"/>
      <c r="X2" s="43"/>
      <c r="Y2" s="43"/>
    </row>
    <row r="3" spans="2:35" s="28" customFormat="1" x14ac:dyDescent="0.35">
      <c r="B3" s="6"/>
      <c r="C3" s="6"/>
      <c r="D3" s="2"/>
      <c r="E3" s="2"/>
      <c r="F3" s="2"/>
      <c r="G3" s="2"/>
      <c r="H3" s="2"/>
      <c r="I3" s="2"/>
      <c r="J3" s="2"/>
      <c r="K3" s="2"/>
      <c r="L3" s="2"/>
      <c r="M3" s="2"/>
      <c r="N3" s="2"/>
      <c r="O3" s="3"/>
      <c r="P3" s="3"/>
      <c r="Q3" s="3"/>
      <c r="R3" s="3"/>
      <c r="S3" s="3"/>
      <c r="T3" s="3"/>
      <c r="U3" s="43"/>
      <c r="V3" s="43"/>
      <c r="W3" s="43"/>
      <c r="X3" s="43"/>
      <c r="Y3" s="43"/>
    </row>
    <row r="4" spans="2:35" s="28" customFormat="1" ht="37" x14ac:dyDescent="0.85">
      <c r="B4" s="1"/>
      <c r="C4" s="97" t="s">
        <v>70</v>
      </c>
      <c r="D4" s="2"/>
      <c r="E4" s="2"/>
      <c r="F4" s="2"/>
      <c r="G4" s="2"/>
      <c r="H4" s="2"/>
      <c r="I4" s="2"/>
      <c r="J4" s="2"/>
      <c r="K4" s="2"/>
      <c r="L4" s="2"/>
      <c r="M4" s="2"/>
      <c r="N4" s="2"/>
      <c r="O4" s="3"/>
      <c r="P4" s="3"/>
      <c r="Q4" s="3"/>
      <c r="R4" s="3"/>
      <c r="S4" s="3"/>
      <c r="T4" s="3"/>
      <c r="U4" s="43"/>
      <c r="V4" s="43"/>
      <c r="W4" s="43"/>
      <c r="X4" s="43"/>
      <c r="Y4" s="43"/>
    </row>
    <row r="5" spans="2:35" s="28" customFormat="1" x14ac:dyDescent="0.35">
      <c r="B5" s="4"/>
      <c r="C5" s="4"/>
      <c r="D5" s="2"/>
      <c r="E5" s="2"/>
      <c r="F5" s="2"/>
      <c r="G5" s="2"/>
      <c r="H5" s="2"/>
      <c r="I5" s="2"/>
      <c r="J5" s="2"/>
      <c r="K5" s="2"/>
      <c r="L5" s="2"/>
      <c r="M5" s="2"/>
      <c r="N5" s="2"/>
      <c r="O5" s="3"/>
      <c r="P5" s="3"/>
      <c r="Q5" s="3"/>
      <c r="R5" s="3"/>
      <c r="S5" s="3"/>
      <c r="T5" s="3"/>
      <c r="U5" s="43"/>
      <c r="V5" s="43"/>
      <c r="W5" s="43"/>
      <c r="X5" s="43"/>
      <c r="Y5" s="43"/>
    </row>
    <row r="6" spans="2:35" s="28" customFormat="1" x14ac:dyDescent="0.35">
      <c r="B6" s="37"/>
      <c r="C6" s="37" t="s">
        <v>26</v>
      </c>
      <c r="D6" s="38"/>
      <c r="E6" s="38"/>
      <c r="F6" s="38"/>
      <c r="G6" s="38"/>
      <c r="H6" s="38"/>
      <c r="I6" s="38"/>
      <c r="J6" s="38"/>
      <c r="K6" s="38"/>
      <c r="L6" s="38"/>
      <c r="M6" s="38"/>
      <c r="N6" s="38"/>
      <c r="O6" s="38"/>
      <c r="P6" s="38"/>
      <c r="Q6" s="38"/>
      <c r="R6" s="38"/>
      <c r="S6" s="38"/>
      <c r="T6" s="38"/>
      <c r="U6" s="43"/>
      <c r="V6" s="43"/>
      <c r="W6" s="43"/>
      <c r="X6" s="43"/>
      <c r="Y6" s="43"/>
    </row>
    <row r="7" spans="2:35" s="28" customFormat="1" x14ac:dyDescent="0.35">
      <c r="B7" s="4"/>
      <c r="C7" s="4"/>
      <c r="D7" s="2"/>
      <c r="E7" s="2"/>
      <c r="F7" s="2"/>
      <c r="G7" s="2"/>
      <c r="H7" s="2"/>
      <c r="I7" s="2"/>
      <c r="J7" s="2"/>
      <c r="K7" s="2"/>
      <c r="L7" s="2"/>
      <c r="M7" s="2"/>
      <c r="N7" s="2"/>
      <c r="O7" s="3"/>
      <c r="P7" s="3"/>
      <c r="Q7" s="3"/>
      <c r="R7" s="3"/>
      <c r="S7" s="3"/>
      <c r="T7" s="3"/>
      <c r="U7" s="43"/>
      <c r="V7" s="43"/>
      <c r="W7" s="43"/>
      <c r="X7" s="43"/>
      <c r="Y7" s="43"/>
    </row>
    <row r="8" spans="2:35" s="28" customFormat="1" x14ac:dyDescent="0.35">
      <c r="B8" s="32"/>
      <c r="C8" s="32" t="s">
        <v>71</v>
      </c>
      <c r="D8" s="2"/>
      <c r="E8" s="2"/>
      <c r="F8" s="2"/>
      <c r="G8" s="2"/>
      <c r="H8" s="2"/>
      <c r="I8" s="2"/>
      <c r="J8" s="2"/>
      <c r="K8" s="2"/>
      <c r="L8" s="2"/>
      <c r="M8" s="2"/>
      <c r="N8" s="2"/>
      <c r="O8" s="3"/>
      <c r="P8" s="3"/>
      <c r="Q8" s="3"/>
      <c r="R8" s="3"/>
      <c r="S8" s="3"/>
      <c r="T8" s="3"/>
      <c r="U8" s="43"/>
      <c r="V8" s="43"/>
      <c r="W8" s="43"/>
      <c r="X8" s="43"/>
      <c r="Y8" s="43"/>
    </row>
    <row r="9" spans="2:35" s="28" customFormat="1" ht="14.5" customHeight="1" x14ac:dyDescent="0.35">
      <c r="B9" s="3"/>
      <c r="C9" s="3"/>
      <c r="D9" s="2"/>
      <c r="E9" s="2"/>
      <c r="F9" s="2"/>
      <c r="G9" s="3"/>
      <c r="H9" s="3"/>
      <c r="I9" s="2"/>
      <c r="J9" s="16"/>
      <c r="K9" s="16"/>
      <c r="L9" s="2"/>
      <c r="M9" s="2"/>
      <c r="N9" s="2"/>
      <c r="O9" s="3"/>
      <c r="P9" s="3"/>
      <c r="Q9" s="3"/>
      <c r="R9" s="3"/>
      <c r="S9" s="3"/>
      <c r="T9" s="3"/>
      <c r="U9" s="43"/>
      <c r="V9" s="43"/>
      <c r="W9" s="43"/>
      <c r="X9" s="43"/>
      <c r="Y9" s="43"/>
    </row>
    <row r="10" spans="2:35" s="28" customFormat="1" ht="59" customHeight="1" x14ac:dyDescent="0.35">
      <c r="B10" s="3"/>
      <c r="C10" s="3"/>
      <c r="D10" s="5" t="s">
        <v>1</v>
      </c>
      <c r="E10" s="5" t="s">
        <v>2</v>
      </c>
      <c r="F10" s="5" t="s">
        <v>3</v>
      </c>
      <c r="G10" s="5" t="s">
        <v>66</v>
      </c>
      <c r="H10" s="5" t="s">
        <v>67</v>
      </c>
      <c r="I10" s="5" t="s">
        <v>68</v>
      </c>
      <c r="J10" s="5"/>
      <c r="K10" s="16" t="s">
        <v>64</v>
      </c>
      <c r="L10" s="16" t="s">
        <v>65</v>
      </c>
      <c r="M10" s="16"/>
      <c r="N10" s="16" t="s">
        <v>14</v>
      </c>
      <c r="O10" s="16" t="s">
        <v>15</v>
      </c>
      <c r="P10" s="3"/>
      <c r="Q10" s="3"/>
      <c r="R10" s="3"/>
      <c r="S10" s="16"/>
      <c r="T10" s="16"/>
      <c r="U10" s="48"/>
      <c r="V10" s="48"/>
      <c r="W10" s="48"/>
      <c r="X10" s="49"/>
      <c r="Y10" s="43"/>
    </row>
    <row r="11" spans="2:35" s="28" customFormat="1" x14ac:dyDescent="0.35">
      <c r="B11" s="6"/>
      <c r="C11" s="6">
        <v>2021</v>
      </c>
      <c r="D11" s="7">
        <v>4.6277867950851608</v>
      </c>
      <c r="E11" s="7">
        <v>4.6277900000000001</v>
      </c>
      <c r="F11" s="7">
        <v>4.6277900000000001</v>
      </c>
      <c r="G11" s="7"/>
      <c r="H11" s="7"/>
      <c r="I11" s="7"/>
      <c r="J11" s="7"/>
      <c r="K11" s="7">
        <v>-0.7117199999999998</v>
      </c>
      <c r="L11" s="7">
        <v>-0.71172000000000002</v>
      </c>
      <c r="M11" s="7"/>
      <c r="N11" s="7">
        <f>SUM(K11:K$11)</f>
        <v>-0.7117199999999998</v>
      </c>
      <c r="O11" s="7">
        <f>SUM(L11:L$11)</f>
        <v>-0.71172000000000002</v>
      </c>
      <c r="P11" s="7">
        <f>N11-O11</f>
        <v>0</v>
      </c>
      <c r="Q11" s="8"/>
      <c r="R11" s="3"/>
      <c r="S11" s="20"/>
      <c r="T11" s="20"/>
      <c r="U11" s="50"/>
      <c r="V11" s="51"/>
      <c r="W11" s="51"/>
      <c r="X11" s="43"/>
      <c r="Y11" s="43"/>
    </row>
    <row r="12" spans="2:35" s="28" customFormat="1" x14ac:dyDescent="0.35">
      <c r="B12" s="6"/>
      <c r="C12" s="6">
        <v>2022</v>
      </c>
      <c r="D12" s="7">
        <v>3.9833390111056013</v>
      </c>
      <c r="E12" s="7">
        <v>3.9833400000000001</v>
      </c>
      <c r="F12" s="7">
        <v>3.9833400000000001</v>
      </c>
      <c r="G12" s="7">
        <f>AVERAGE(E11:E13)</f>
        <v>4.7416433333333332</v>
      </c>
      <c r="H12" s="68"/>
      <c r="I12" s="7"/>
      <c r="J12" s="7"/>
      <c r="K12" s="7">
        <v>-1.3561699999999999</v>
      </c>
      <c r="L12" s="7">
        <v>-1.3561699999999999</v>
      </c>
      <c r="M12" s="7"/>
      <c r="N12" s="7">
        <f>SUM(K$11:K12)</f>
        <v>-2.0678899999999998</v>
      </c>
      <c r="O12" s="7">
        <f>SUM(L$11:L12)</f>
        <v>-2.0678899999999998</v>
      </c>
      <c r="P12" s="7">
        <f t="shared" ref="P12:P20" si="0">N12-O12</f>
        <v>0</v>
      </c>
      <c r="Q12" s="8"/>
      <c r="R12" s="3"/>
      <c r="S12" s="20"/>
      <c r="T12" s="20"/>
      <c r="U12" s="50"/>
      <c r="V12" s="51"/>
      <c r="W12" s="51"/>
      <c r="X12" s="43"/>
      <c r="Y12" s="43"/>
    </row>
    <row r="13" spans="2:35" s="28" customFormat="1" x14ac:dyDescent="0.35">
      <c r="B13" s="6"/>
      <c r="C13" s="6">
        <v>2023</v>
      </c>
      <c r="D13" s="8"/>
      <c r="E13" s="7">
        <v>5.6138000000000003</v>
      </c>
      <c r="F13" s="7">
        <v>5.0778699999999999</v>
      </c>
      <c r="G13" s="7">
        <f>G12-($G$12-$G$20)/8</f>
        <v>4.6149379166666664</v>
      </c>
      <c r="H13" s="7"/>
      <c r="I13" s="7"/>
      <c r="J13" s="7"/>
      <c r="K13" s="7">
        <v>0.27428999999999953</v>
      </c>
      <c r="L13" s="7">
        <v>-0.2616394045317279</v>
      </c>
      <c r="M13" s="7"/>
      <c r="N13" s="7">
        <f>SUM(K$11:K13)</f>
        <v>-1.7936000000000003</v>
      </c>
      <c r="O13" s="7">
        <f>SUM(L$11:L13)</f>
        <v>-2.3295294045317276</v>
      </c>
      <c r="P13" s="7">
        <f t="shared" si="0"/>
        <v>0.53592940453172733</v>
      </c>
      <c r="Q13" s="8"/>
      <c r="R13" s="3"/>
      <c r="S13" s="20"/>
      <c r="T13" s="20"/>
      <c r="U13" s="50"/>
      <c r="V13" s="51"/>
      <c r="W13" s="51"/>
      <c r="X13" s="43"/>
      <c r="Y13" s="43"/>
      <c r="AI13" s="33"/>
    </row>
    <row r="14" spans="2:35" s="28" customFormat="1" x14ac:dyDescent="0.35">
      <c r="B14" s="6"/>
      <c r="C14" s="6">
        <v>2024</v>
      </c>
      <c r="D14" s="8"/>
      <c r="E14" s="7">
        <v>6.6431499999999994</v>
      </c>
      <c r="F14" s="7">
        <v>4.8853599999999995</v>
      </c>
      <c r="G14" s="7">
        <f>G13-($G$12-$G$20)/8</f>
        <v>4.4882324999999996</v>
      </c>
      <c r="H14" s="7"/>
      <c r="I14" s="7"/>
      <c r="J14" s="7"/>
      <c r="K14" s="7">
        <v>1.3036499999999995</v>
      </c>
      <c r="L14" s="7">
        <v>-0.45414854515780873</v>
      </c>
      <c r="M14" s="7"/>
      <c r="N14" s="7">
        <f>SUM(K$11:K14)</f>
        <v>-0.48995000000000077</v>
      </c>
      <c r="O14" s="7">
        <f>SUM(L$11:L14)</f>
        <v>-2.7836779496895363</v>
      </c>
      <c r="P14" s="7">
        <f t="shared" si="0"/>
        <v>2.2937279496895355</v>
      </c>
      <c r="Q14" s="8"/>
      <c r="R14" s="3"/>
      <c r="S14" s="20"/>
      <c r="T14" s="20"/>
      <c r="U14" s="50"/>
      <c r="V14" s="51"/>
      <c r="W14" s="51"/>
      <c r="X14" s="43"/>
      <c r="Y14" s="43"/>
    </row>
    <row r="15" spans="2:35" s="28" customFormat="1" x14ac:dyDescent="0.35">
      <c r="B15" s="6"/>
      <c r="C15" s="6">
        <v>2025</v>
      </c>
      <c r="D15" s="8"/>
      <c r="E15" s="7">
        <v>6.7680800000000003</v>
      </c>
      <c r="F15" s="7">
        <v>4.89656</v>
      </c>
      <c r="G15" s="7">
        <f>G14-($G$12-$G$20)/8</f>
        <v>4.3615270833333328</v>
      </c>
      <c r="H15" s="7"/>
      <c r="I15" s="7"/>
      <c r="J15" s="7"/>
      <c r="K15" s="7">
        <v>1.4285699999999992</v>
      </c>
      <c r="L15" s="7">
        <v>-0.44295311141845467</v>
      </c>
      <c r="M15" s="7"/>
      <c r="N15" s="7">
        <f>SUM(K$11:K15)</f>
        <v>0.93861999999999846</v>
      </c>
      <c r="O15" s="7">
        <f>SUM(L$11:L15)</f>
        <v>-3.2266310611079909</v>
      </c>
      <c r="P15" s="7">
        <f t="shared" si="0"/>
        <v>4.1652510611079894</v>
      </c>
      <c r="Q15" s="8"/>
      <c r="R15" s="3"/>
      <c r="S15" s="20"/>
      <c r="T15" s="20"/>
      <c r="U15" s="50"/>
      <c r="V15" s="51"/>
      <c r="W15" s="51"/>
      <c r="X15" s="43"/>
      <c r="Y15" s="43"/>
    </row>
    <row r="16" spans="2:35" s="28" customFormat="1" x14ac:dyDescent="0.35">
      <c r="B16" s="6"/>
      <c r="C16" s="6">
        <v>2026</v>
      </c>
      <c r="D16" s="8"/>
      <c r="E16" s="7">
        <v>7.4568000000000003</v>
      </c>
      <c r="F16" s="7">
        <v>5.4803000000000006</v>
      </c>
      <c r="G16" s="7">
        <f>G15-($G$12-$G$20)/8</f>
        <v>4.234821666666666</v>
      </c>
      <c r="H16" s="7">
        <f>E16-G16</f>
        <v>3.2219783333333343</v>
      </c>
      <c r="I16" s="7">
        <f>F16-G16</f>
        <v>1.2454783333333346</v>
      </c>
      <c r="J16" s="7"/>
      <c r="K16" s="7"/>
      <c r="L16" s="7"/>
      <c r="M16" s="7"/>
      <c r="N16" s="7">
        <f>SUM(H$16:H16)</f>
        <v>3.2219783333333343</v>
      </c>
      <c r="O16" s="7">
        <f>SUM(I$16:I16)</f>
        <v>1.2454783333333346</v>
      </c>
      <c r="P16" s="7">
        <f t="shared" si="0"/>
        <v>1.9764999999999997</v>
      </c>
      <c r="Q16" s="8"/>
      <c r="R16" s="3"/>
      <c r="S16" s="20"/>
      <c r="T16" s="20"/>
      <c r="U16" s="50"/>
      <c r="V16" s="51"/>
      <c r="W16" s="51"/>
      <c r="X16" s="43"/>
      <c r="Y16" s="43"/>
    </row>
    <row r="17" spans="2:25" s="28" customFormat="1" x14ac:dyDescent="0.35">
      <c r="B17" s="6"/>
      <c r="C17" s="6">
        <v>2027</v>
      </c>
      <c r="D17" s="8"/>
      <c r="E17" s="7">
        <v>7.3833500000000001</v>
      </c>
      <c r="F17" s="7">
        <v>5.0879300000000001</v>
      </c>
      <c r="G17" s="7">
        <f>G16-($G$12-$G$20)/8</f>
        <v>4.1081162499999992</v>
      </c>
      <c r="H17" s="7">
        <f>E17-G17</f>
        <v>3.2752337500000008</v>
      </c>
      <c r="I17" s="7">
        <f t="shared" ref="I17:I20" si="1">F17-G17</f>
        <v>0.97981375000000082</v>
      </c>
      <c r="J17" s="7"/>
      <c r="K17" s="7"/>
      <c r="L17" s="7"/>
      <c r="M17" s="7"/>
      <c r="N17" s="7">
        <f>SUM(H$16:H17)</f>
        <v>6.4972120833333351</v>
      </c>
      <c r="O17" s="7">
        <f>SUM(I$16:I17)</f>
        <v>2.2252920833333354</v>
      </c>
      <c r="P17" s="7">
        <f t="shared" si="0"/>
        <v>4.2719199999999997</v>
      </c>
      <c r="Q17" s="8"/>
      <c r="R17" s="3"/>
      <c r="S17" s="20"/>
      <c r="T17" s="20"/>
      <c r="U17" s="50"/>
      <c r="V17" s="51"/>
      <c r="W17" s="51"/>
      <c r="X17" s="43"/>
      <c r="Y17" s="43"/>
    </row>
    <row r="18" spans="2:25" s="28" customFormat="1" x14ac:dyDescent="0.35">
      <c r="B18" s="6"/>
      <c r="C18" s="6">
        <v>2028</v>
      </c>
      <c r="D18" s="8"/>
      <c r="E18" s="7">
        <v>7.6288599999999995</v>
      </c>
      <c r="F18" s="7">
        <v>5.0425300000000002</v>
      </c>
      <c r="G18" s="7">
        <f>G17-($G$12-$G$20)/8</f>
        <v>3.9814108333333325</v>
      </c>
      <c r="H18" s="7">
        <f>E18-G18</f>
        <v>3.6474491666666671</v>
      </c>
      <c r="I18" s="7">
        <f t="shared" si="1"/>
        <v>1.0611191666666677</v>
      </c>
      <c r="J18" s="7"/>
      <c r="K18" s="7"/>
      <c r="L18" s="7"/>
      <c r="M18" s="7"/>
      <c r="N18" s="7">
        <f>SUM(H$16:H18)</f>
        <v>10.144661250000002</v>
      </c>
      <c r="O18" s="7">
        <f>SUM(I$16:I18)</f>
        <v>3.2864112500000031</v>
      </c>
      <c r="P18" s="7">
        <f t="shared" si="0"/>
        <v>6.8582499999999991</v>
      </c>
      <c r="Q18" s="8"/>
      <c r="R18" s="3"/>
      <c r="S18" s="20"/>
      <c r="T18" s="20"/>
      <c r="U18" s="50"/>
      <c r="V18" s="51"/>
      <c r="W18" s="51"/>
      <c r="X18" s="43"/>
      <c r="Y18" s="43"/>
    </row>
    <row r="19" spans="2:25" s="28" customFormat="1" x14ac:dyDescent="0.35">
      <c r="B19" s="6"/>
      <c r="C19" s="6">
        <v>2029</v>
      </c>
      <c r="D19" s="8"/>
      <c r="E19" s="7">
        <v>7.90557</v>
      </c>
      <c r="F19" s="7">
        <v>4.8464600000000004</v>
      </c>
      <c r="G19" s="7">
        <f>G18-($G$12-$G$20)/8</f>
        <v>3.8547054166666657</v>
      </c>
      <c r="H19" s="7">
        <f>E19-G19</f>
        <v>4.0508645833333343</v>
      </c>
      <c r="I19" s="7">
        <f t="shared" si="1"/>
        <v>0.99175458333333477</v>
      </c>
      <c r="J19" s="7"/>
      <c r="K19" s="7"/>
      <c r="L19" s="7"/>
      <c r="M19" s="7"/>
      <c r="N19" s="7">
        <f>SUM(H$16:H19)</f>
        <v>14.195525833333337</v>
      </c>
      <c r="O19" s="7">
        <f>SUM(I$16:I19)</f>
        <v>4.2781658333333379</v>
      </c>
      <c r="P19" s="7">
        <f t="shared" si="0"/>
        <v>9.9173599999999986</v>
      </c>
      <c r="Q19" s="8"/>
      <c r="R19" s="3"/>
      <c r="S19" s="20"/>
      <c r="T19" s="20"/>
      <c r="U19" s="50"/>
      <c r="V19" s="51"/>
      <c r="W19" s="51"/>
      <c r="X19" s="43"/>
      <c r="Y19" s="43"/>
    </row>
    <row r="20" spans="2:25" s="28" customFormat="1" x14ac:dyDescent="0.35">
      <c r="B20" s="6"/>
      <c r="C20" s="6">
        <v>2030</v>
      </c>
      <c r="D20" s="8"/>
      <c r="E20" s="7">
        <v>7.9441899999999999</v>
      </c>
      <c r="F20" s="7">
        <v>4.9120100000000004</v>
      </c>
      <c r="G20" s="7">
        <v>3.7280000000000002</v>
      </c>
      <c r="H20" s="7">
        <f>E20-G20</f>
        <v>4.2161899999999992</v>
      </c>
      <c r="I20" s="7">
        <f t="shared" si="1"/>
        <v>1.1840100000000002</v>
      </c>
      <c r="J20" s="7"/>
      <c r="K20" s="7"/>
      <c r="L20" s="7"/>
      <c r="M20" s="7"/>
      <c r="N20" s="7">
        <f>SUM(H$16:H20)</f>
        <v>18.411715833333336</v>
      </c>
      <c r="O20" s="7">
        <f>SUM(I$16:I20)</f>
        <v>5.4621758333333386</v>
      </c>
      <c r="P20" s="7">
        <f t="shared" si="0"/>
        <v>12.949539999999997</v>
      </c>
      <c r="Q20" s="8"/>
      <c r="R20" s="3"/>
      <c r="S20" s="20"/>
      <c r="T20" s="20"/>
      <c r="U20" s="50"/>
      <c r="V20" s="51"/>
      <c r="W20" s="51"/>
      <c r="X20" s="43"/>
      <c r="Y20" s="43"/>
    </row>
    <row r="21" spans="2:25" s="28" customFormat="1" x14ac:dyDescent="0.35">
      <c r="B21" s="6"/>
      <c r="C21" s="6"/>
      <c r="D21" s="3"/>
      <c r="E21" s="2"/>
      <c r="F21" s="7"/>
      <c r="G21" s="7"/>
      <c r="H21" s="7"/>
      <c r="I21" s="3"/>
      <c r="J21" s="7"/>
      <c r="K21" s="7"/>
      <c r="L21" s="7"/>
      <c r="M21" s="7"/>
      <c r="N21" s="7"/>
      <c r="O21" s="7"/>
      <c r="P21" s="7"/>
      <c r="Q21" s="3"/>
      <c r="R21" s="3"/>
      <c r="S21" s="3"/>
      <c r="T21" s="3"/>
      <c r="U21" s="43"/>
      <c r="V21" s="43"/>
      <c r="W21" s="43"/>
      <c r="X21" s="43"/>
      <c r="Y21" s="52"/>
    </row>
    <row r="22" spans="2:25" s="28" customFormat="1" x14ac:dyDescent="0.35">
      <c r="B22" s="2"/>
      <c r="C22" s="2" t="s">
        <v>16</v>
      </c>
      <c r="D22" s="7"/>
      <c r="E22" s="7">
        <v>27.63616</v>
      </c>
      <c r="F22" s="7">
        <v>23.47092</v>
      </c>
      <c r="G22" s="7"/>
      <c r="H22" s="7"/>
      <c r="I22" s="7"/>
      <c r="J22" s="7"/>
      <c r="K22" s="7">
        <v>0</v>
      </c>
      <c r="L22" s="7">
        <v>-0.29946999999999946</v>
      </c>
      <c r="M22" s="7"/>
      <c r="N22" s="7"/>
      <c r="O22" s="7"/>
      <c r="P22" s="7"/>
      <c r="Q22" s="7"/>
      <c r="R22" s="3"/>
      <c r="S22" s="3"/>
      <c r="T22" s="3"/>
      <c r="U22" s="43"/>
      <c r="V22" s="43"/>
      <c r="W22" s="43"/>
      <c r="X22" s="43"/>
      <c r="Y22" s="43"/>
    </row>
    <row r="23" spans="2:25" s="28" customFormat="1" x14ac:dyDescent="0.35">
      <c r="B23" s="2"/>
      <c r="C23" s="2" t="s">
        <v>17</v>
      </c>
      <c r="D23" s="7"/>
      <c r="E23" s="7">
        <v>38.318770000000001</v>
      </c>
      <c r="F23" s="7">
        <v>25.369230000000002</v>
      </c>
      <c r="G23" s="7">
        <f>SUM(G16:G20)</f>
        <v>19.907054166666665</v>
      </c>
      <c r="H23" s="7">
        <f>SUM(H16:H20)</f>
        <v>18.411715833333336</v>
      </c>
      <c r="I23" s="7">
        <f>SUM(I16:I20)</f>
        <v>5.4621758333333386</v>
      </c>
      <c r="J23" s="7"/>
      <c r="K23" s="7"/>
      <c r="L23" s="7"/>
      <c r="M23" s="7"/>
      <c r="N23" s="7"/>
      <c r="O23" s="7"/>
      <c r="P23" s="7"/>
      <c r="Q23" s="7"/>
      <c r="R23" s="3"/>
      <c r="S23" s="3"/>
      <c r="T23" s="3"/>
      <c r="U23" s="43"/>
      <c r="V23" s="43"/>
      <c r="W23" s="43"/>
      <c r="X23" s="43"/>
      <c r="Y23" s="43"/>
    </row>
    <row r="24" spans="2:25" s="28" customFormat="1" x14ac:dyDescent="0.35">
      <c r="B24" s="2"/>
      <c r="C24" s="2"/>
      <c r="D24" s="7"/>
      <c r="E24" s="7"/>
      <c r="F24" s="7"/>
      <c r="G24" s="7"/>
      <c r="H24" s="7"/>
      <c r="I24" s="7"/>
      <c r="J24" s="7"/>
      <c r="K24" s="7"/>
      <c r="L24" s="7"/>
      <c r="M24" s="7"/>
      <c r="N24" s="7"/>
      <c r="O24" s="7"/>
      <c r="P24" s="7"/>
      <c r="Q24" s="7"/>
      <c r="R24" s="3"/>
      <c r="S24" s="3"/>
      <c r="T24" s="3"/>
      <c r="U24" s="43"/>
      <c r="V24" s="43"/>
      <c r="W24" s="43"/>
      <c r="X24" s="43"/>
      <c r="Y24" s="43"/>
    </row>
    <row r="25" spans="2:25" s="28" customFormat="1" x14ac:dyDescent="0.35">
      <c r="B25" s="6"/>
      <c r="C25" s="6"/>
      <c r="D25" s="2"/>
      <c r="E25" s="2"/>
      <c r="F25" s="2"/>
      <c r="G25" s="3"/>
      <c r="H25" s="3"/>
      <c r="I25" s="3"/>
      <c r="J25" s="3"/>
      <c r="K25" s="3"/>
      <c r="L25" s="3"/>
      <c r="M25" s="3"/>
      <c r="N25" s="3"/>
      <c r="O25" s="3"/>
      <c r="P25" s="3"/>
      <c r="Q25" s="3"/>
      <c r="R25" s="3"/>
      <c r="S25" s="3"/>
      <c r="T25" s="3"/>
      <c r="U25" s="43"/>
      <c r="V25" s="43"/>
      <c r="W25" s="43"/>
      <c r="X25" s="43"/>
      <c r="Y25" s="43"/>
    </row>
    <row r="26" spans="2:25" s="28" customFormat="1" x14ac:dyDescent="0.35">
      <c r="B26" s="34"/>
      <c r="C26" s="34" t="s">
        <v>36</v>
      </c>
      <c r="D26" s="3"/>
      <c r="E26" s="3"/>
      <c r="F26" s="3"/>
      <c r="G26" s="3"/>
      <c r="H26" s="3"/>
      <c r="I26" s="3"/>
      <c r="J26" s="3"/>
      <c r="K26" s="3"/>
      <c r="L26" s="3"/>
      <c r="M26" s="3"/>
      <c r="N26" s="3"/>
      <c r="O26" s="3"/>
      <c r="P26" s="3"/>
      <c r="Q26" s="3"/>
      <c r="R26" s="3"/>
      <c r="S26" s="3"/>
      <c r="T26" s="3"/>
      <c r="U26" s="43"/>
      <c r="V26" s="43"/>
      <c r="W26" s="43"/>
      <c r="X26" s="43"/>
      <c r="Y26" s="43"/>
    </row>
    <row r="27" spans="2:25" s="28" customFormat="1" x14ac:dyDescent="0.35">
      <c r="B27" s="34"/>
      <c r="C27" s="34" t="s">
        <v>123</v>
      </c>
      <c r="D27" s="3"/>
      <c r="E27" s="3"/>
      <c r="F27" s="3"/>
      <c r="G27" s="3"/>
      <c r="H27" s="3"/>
      <c r="I27" s="3"/>
      <c r="J27" s="3"/>
      <c r="K27" s="3"/>
      <c r="L27" s="3"/>
      <c r="M27" s="3"/>
      <c r="N27" s="3"/>
      <c r="O27" s="3"/>
      <c r="P27" s="3"/>
      <c r="Q27" s="3"/>
      <c r="R27" s="3"/>
      <c r="S27" s="3"/>
      <c r="T27" s="3"/>
      <c r="U27" s="43"/>
      <c r="V27" s="43"/>
      <c r="W27" s="43"/>
      <c r="X27" s="43"/>
      <c r="Y27" s="43"/>
    </row>
    <row r="28" spans="2:25" s="28" customFormat="1" x14ac:dyDescent="0.35">
      <c r="B28" s="3"/>
      <c r="C28" s="3"/>
      <c r="D28" s="3"/>
      <c r="E28" s="3"/>
      <c r="F28" s="3"/>
      <c r="G28" s="3"/>
      <c r="H28" s="3"/>
      <c r="I28" s="3"/>
      <c r="J28" s="3"/>
      <c r="K28" s="3"/>
      <c r="L28" s="3"/>
      <c r="M28" s="3"/>
      <c r="N28" s="3"/>
      <c r="O28" s="3"/>
      <c r="P28" s="3"/>
      <c r="Q28" s="3"/>
      <c r="R28" s="3"/>
      <c r="S28" s="3"/>
      <c r="T28" s="3"/>
      <c r="U28" s="43"/>
      <c r="V28" s="43"/>
      <c r="W28" s="43"/>
      <c r="X28" s="43"/>
      <c r="Y28" s="43"/>
    </row>
    <row r="29" spans="2:25" s="28" customFormat="1" ht="16" customHeight="1" x14ac:dyDescent="0.35">
      <c r="B29" s="3"/>
      <c r="C29" s="3"/>
      <c r="D29" s="3"/>
      <c r="E29" s="3"/>
      <c r="F29" s="3"/>
      <c r="G29" s="3"/>
      <c r="H29" s="3"/>
      <c r="I29" s="3"/>
      <c r="J29" s="3"/>
      <c r="K29" s="3"/>
      <c r="L29" s="3"/>
      <c r="M29" s="3"/>
      <c r="N29" s="3"/>
      <c r="O29" s="3"/>
      <c r="P29" s="3"/>
      <c r="Q29" s="3"/>
      <c r="R29" s="3"/>
      <c r="S29" s="3"/>
      <c r="T29" s="3"/>
      <c r="U29" s="43"/>
      <c r="V29" s="43"/>
      <c r="W29" s="43"/>
      <c r="X29" s="43"/>
      <c r="Y29" s="43"/>
    </row>
    <row r="30" spans="2:25" s="28" customFormat="1" x14ac:dyDescent="0.35">
      <c r="B30" s="3"/>
      <c r="C30" s="3"/>
      <c r="D30" s="3"/>
      <c r="E30" s="3"/>
      <c r="F30" s="3"/>
      <c r="G30" s="3"/>
      <c r="H30" s="3"/>
      <c r="I30" s="3"/>
      <c r="J30" s="3"/>
      <c r="K30" s="3"/>
      <c r="L30" s="3"/>
      <c r="M30" s="3"/>
      <c r="N30" s="3"/>
      <c r="O30" s="3"/>
      <c r="P30" s="3"/>
      <c r="Q30" s="3"/>
      <c r="R30" s="3"/>
      <c r="S30" s="3"/>
      <c r="T30" s="3"/>
      <c r="U30" s="43"/>
      <c r="V30" s="43"/>
      <c r="W30" s="43"/>
      <c r="X30" s="43"/>
      <c r="Y30" s="43"/>
    </row>
    <row r="31" spans="2:25" s="28" customFormat="1" x14ac:dyDescent="0.35">
      <c r="B31" s="32"/>
      <c r="C31" s="32" t="s">
        <v>72</v>
      </c>
      <c r="D31" s="35"/>
      <c r="E31" s="35"/>
      <c r="F31" s="35"/>
      <c r="G31" s="35"/>
      <c r="H31" s="35"/>
      <c r="I31" s="35"/>
      <c r="J31" s="35"/>
      <c r="K31" s="35"/>
      <c r="L31" s="35"/>
      <c r="M31" s="35"/>
      <c r="N31" s="32" t="s">
        <v>73</v>
      </c>
      <c r="O31" s="3"/>
      <c r="P31" s="3"/>
      <c r="Q31" s="3"/>
      <c r="R31" s="3"/>
      <c r="S31" s="3"/>
      <c r="T31" s="3"/>
      <c r="U31" s="43"/>
      <c r="V31" s="43"/>
      <c r="W31" s="43"/>
      <c r="X31" s="43"/>
      <c r="Y31" s="43"/>
    </row>
    <row r="32" spans="2:25" s="28" customFormat="1" x14ac:dyDescent="0.35">
      <c r="B32" s="3"/>
      <c r="C32" s="3"/>
      <c r="D32" s="3"/>
      <c r="E32" s="3"/>
      <c r="F32" s="3"/>
      <c r="G32" s="3"/>
      <c r="H32" s="3"/>
      <c r="I32" s="3"/>
      <c r="J32" s="3"/>
      <c r="K32" s="3"/>
      <c r="L32" s="3"/>
      <c r="M32" s="3"/>
      <c r="N32" s="3"/>
      <c r="O32" s="3"/>
      <c r="P32" s="3"/>
      <c r="Q32" s="3"/>
      <c r="R32" s="3"/>
      <c r="S32" s="3"/>
      <c r="T32" s="3"/>
      <c r="U32" s="43"/>
      <c r="V32" s="43"/>
      <c r="W32" s="43"/>
      <c r="X32" s="43"/>
      <c r="Y32" s="43"/>
    </row>
    <row r="33" spans="2:25" s="28" customFormat="1" ht="12" customHeight="1" x14ac:dyDescent="0.35">
      <c r="B33" s="3"/>
      <c r="C33" s="3"/>
      <c r="D33" s="3"/>
      <c r="E33" s="3"/>
      <c r="F33" s="3"/>
      <c r="G33" s="3"/>
      <c r="H33" s="3"/>
      <c r="I33" s="3"/>
      <c r="J33" s="3"/>
      <c r="K33" s="3"/>
      <c r="L33" s="3"/>
      <c r="M33" s="3"/>
      <c r="N33" s="3"/>
      <c r="O33" s="3"/>
      <c r="P33" s="3"/>
      <c r="Q33" s="3"/>
      <c r="R33" s="3"/>
      <c r="S33" s="3"/>
      <c r="T33" s="3"/>
      <c r="U33" s="43"/>
      <c r="V33" s="43"/>
      <c r="W33" s="43"/>
      <c r="X33" s="43"/>
      <c r="Y33" s="43"/>
    </row>
    <row r="34" spans="2:25" s="28" customFormat="1" x14ac:dyDescent="0.35">
      <c r="B34" s="3"/>
      <c r="C34" s="3"/>
      <c r="D34" s="3"/>
      <c r="E34" s="3"/>
      <c r="F34" s="3"/>
      <c r="G34" s="3"/>
      <c r="H34" s="3"/>
      <c r="I34" s="3"/>
      <c r="J34" s="3"/>
      <c r="K34" s="3"/>
      <c r="L34" s="3"/>
      <c r="M34" s="3"/>
      <c r="N34" s="3"/>
      <c r="O34" s="3"/>
      <c r="P34" s="3"/>
      <c r="Q34" s="3"/>
      <c r="R34" s="3"/>
      <c r="S34" s="3"/>
      <c r="T34" s="3"/>
      <c r="U34" s="43"/>
      <c r="V34" s="43"/>
      <c r="W34" s="43"/>
      <c r="X34" s="43"/>
      <c r="Y34" s="43"/>
    </row>
    <row r="35" spans="2:25" s="28" customFormat="1" x14ac:dyDescent="0.35">
      <c r="B35" s="3"/>
      <c r="C35" s="3"/>
      <c r="D35" s="3"/>
      <c r="E35" s="3"/>
      <c r="F35" s="3"/>
      <c r="G35" s="3"/>
      <c r="H35" s="3"/>
      <c r="I35" s="3"/>
      <c r="J35" s="3"/>
      <c r="K35" s="3"/>
      <c r="L35" s="3"/>
      <c r="M35" s="3"/>
      <c r="N35" s="3"/>
      <c r="O35" s="3"/>
      <c r="P35" s="3"/>
      <c r="Q35" s="3"/>
      <c r="R35" s="3"/>
      <c r="S35" s="3"/>
      <c r="T35" s="3"/>
      <c r="U35" s="43"/>
      <c r="V35" s="43"/>
      <c r="W35" s="43"/>
      <c r="X35" s="43"/>
      <c r="Y35" s="43"/>
    </row>
    <row r="36" spans="2:25" s="28" customFormat="1" x14ac:dyDescent="0.35">
      <c r="B36" s="3"/>
      <c r="C36" s="3"/>
      <c r="D36" s="3"/>
      <c r="E36" s="3"/>
      <c r="F36" s="3"/>
      <c r="G36" s="2"/>
      <c r="H36" s="2"/>
      <c r="I36" s="2"/>
      <c r="J36" s="2"/>
      <c r="K36" s="2"/>
      <c r="L36" s="2"/>
      <c r="M36" s="2"/>
      <c r="N36" s="2"/>
      <c r="O36" s="3"/>
      <c r="P36" s="3"/>
      <c r="Q36" s="3"/>
      <c r="R36" s="3"/>
      <c r="S36" s="3"/>
      <c r="T36" s="3"/>
      <c r="U36" s="43"/>
      <c r="V36" s="43"/>
      <c r="W36" s="43"/>
      <c r="X36" s="43"/>
      <c r="Y36" s="43"/>
    </row>
    <row r="37" spans="2:25" s="28" customFormat="1" x14ac:dyDescent="0.35">
      <c r="B37" s="6"/>
      <c r="C37" s="6"/>
      <c r="D37" s="2"/>
      <c r="E37" s="2"/>
      <c r="F37" s="2"/>
      <c r="G37" s="2"/>
      <c r="H37" s="2"/>
      <c r="I37" s="2"/>
      <c r="J37" s="2"/>
      <c r="K37" s="2"/>
      <c r="L37" s="2"/>
      <c r="M37" s="2"/>
      <c r="N37" s="2"/>
      <c r="O37" s="3"/>
      <c r="P37" s="3"/>
      <c r="Q37" s="3"/>
      <c r="R37" s="3"/>
      <c r="S37" s="3"/>
      <c r="T37" s="3"/>
      <c r="U37" s="43"/>
      <c r="V37" s="43"/>
      <c r="W37" s="43"/>
      <c r="X37" s="43"/>
      <c r="Y37" s="43"/>
    </row>
    <row r="38" spans="2:25" s="28" customFormat="1" x14ac:dyDescent="0.35">
      <c r="B38" s="6"/>
      <c r="C38" s="6"/>
      <c r="D38" s="2"/>
      <c r="E38" s="2"/>
      <c r="F38" s="2"/>
      <c r="G38" s="2"/>
      <c r="H38" s="2"/>
      <c r="I38" s="2"/>
      <c r="J38" s="2"/>
      <c r="K38" s="2"/>
      <c r="L38" s="2"/>
      <c r="M38" s="2"/>
      <c r="N38" s="2"/>
      <c r="O38" s="3"/>
      <c r="P38" s="3"/>
      <c r="Q38" s="3"/>
      <c r="R38" s="3"/>
      <c r="S38" s="3"/>
      <c r="T38" s="3"/>
      <c r="U38" s="43"/>
      <c r="V38" s="43"/>
      <c r="W38" s="43"/>
      <c r="X38" s="43"/>
      <c r="Y38" s="43"/>
    </row>
    <row r="39" spans="2:25" s="28" customFormat="1" x14ac:dyDescent="0.35">
      <c r="B39" s="6"/>
      <c r="C39" s="6"/>
      <c r="D39" s="2"/>
      <c r="E39" s="2"/>
      <c r="F39" s="2"/>
      <c r="G39" s="3"/>
      <c r="H39" s="3"/>
      <c r="I39" s="3"/>
      <c r="J39" s="3"/>
      <c r="K39" s="3"/>
      <c r="L39" s="3"/>
      <c r="M39" s="3"/>
      <c r="N39" s="3"/>
      <c r="O39" s="3"/>
      <c r="P39" s="3"/>
      <c r="Q39" s="3"/>
      <c r="R39" s="3"/>
      <c r="S39" s="3"/>
      <c r="T39" s="3"/>
      <c r="U39" s="43"/>
      <c r="V39" s="43"/>
      <c r="W39" s="43"/>
      <c r="X39" s="43"/>
      <c r="Y39" s="43"/>
    </row>
    <row r="40" spans="2:25" s="28" customFormat="1" x14ac:dyDescent="0.35">
      <c r="B40" s="3"/>
      <c r="C40" s="3"/>
      <c r="D40" s="3"/>
      <c r="E40" s="3"/>
      <c r="F40" s="3"/>
      <c r="G40" s="3"/>
      <c r="H40" s="3"/>
      <c r="I40" s="3"/>
      <c r="J40" s="3"/>
      <c r="K40" s="3"/>
      <c r="L40" s="3"/>
      <c r="M40" s="3"/>
      <c r="N40" s="3"/>
      <c r="O40" s="3"/>
      <c r="P40" s="3"/>
      <c r="Q40" s="3"/>
      <c r="R40" s="3"/>
      <c r="S40" s="3"/>
      <c r="T40" s="3"/>
      <c r="U40" s="43"/>
      <c r="V40" s="43"/>
      <c r="W40" s="43"/>
      <c r="X40" s="43"/>
      <c r="Y40" s="43"/>
    </row>
    <row r="41" spans="2:25" s="28" customFormat="1" x14ac:dyDescent="0.35">
      <c r="B41" s="3"/>
      <c r="C41" s="3"/>
      <c r="D41" s="3"/>
      <c r="E41" s="3"/>
      <c r="F41" s="3"/>
      <c r="G41" s="3"/>
      <c r="H41" s="3"/>
      <c r="I41" s="3"/>
      <c r="J41" s="3"/>
      <c r="K41" s="3"/>
      <c r="L41" s="3"/>
      <c r="M41" s="3"/>
      <c r="N41" s="3"/>
      <c r="O41" s="3"/>
      <c r="P41" s="3"/>
      <c r="Q41" s="3"/>
      <c r="R41" s="3"/>
      <c r="S41" s="3"/>
      <c r="T41" s="3"/>
      <c r="U41" s="43"/>
      <c r="V41" s="43"/>
      <c r="W41" s="43"/>
      <c r="X41" s="43"/>
      <c r="Y41" s="43"/>
    </row>
    <row r="42" spans="2:25" s="28" customFormat="1" x14ac:dyDescent="0.35">
      <c r="B42" s="3"/>
      <c r="C42" s="3"/>
      <c r="D42" s="3"/>
      <c r="E42" s="3"/>
      <c r="F42" s="3"/>
      <c r="G42" s="3"/>
      <c r="H42" s="3"/>
      <c r="I42" s="3"/>
      <c r="J42" s="3"/>
      <c r="K42" s="3"/>
      <c r="L42" s="3"/>
      <c r="M42" s="3"/>
      <c r="N42" s="3"/>
      <c r="O42" s="3"/>
      <c r="P42" s="3"/>
      <c r="Q42" s="3"/>
      <c r="R42" s="3"/>
      <c r="S42" s="3"/>
      <c r="T42" s="3"/>
      <c r="U42" s="43"/>
      <c r="V42" s="43"/>
      <c r="W42" s="43"/>
      <c r="X42" s="43"/>
      <c r="Y42" s="43"/>
    </row>
    <row r="43" spans="2:25" s="28" customFormat="1" x14ac:dyDescent="0.35">
      <c r="B43" s="3"/>
      <c r="C43" s="3"/>
      <c r="D43" s="3"/>
      <c r="E43" s="3"/>
      <c r="F43" s="3"/>
      <c r="G43" s="3"/>
      <c r="H43" s="3"/>
      <c r="I43" s="3"/>
      <c r="J43" s="3"/>
      <c r="K43" s="3"/>
      <c r="L43" s="3"/>
      <c r="M43" s="3"/>
      <c r="N43" s="3"/>
      <c r="O43" s="3"/>
      <c r="P43" s="3"/>
      <c r="Q43" s="3"/>
      <c r="R43" s="3"/>
      <c r="S43" s="3"/>
      <c r="T43" s="3"/>
      <c r="U43" s="43"/>
      <c r="V43" s="43"/>
      <c r="W43" s="43"/>
      <c r="X43" s="43"/>
      <c r="Y43" s="43"/>
    </row>
    <row r="44" spans="2:25" s="28" customFormat="1" x14ac:dyDescent="0.35">
      <c r="B44" s="3"/>
      <c r="C44" s="3"/>
      <c r="D44" s="3"/>
      <c r="E44" s="3"/>
      <c r="F44" s="3"/>
      <c r="G44" s="3"/>
      <c r="H44" s="3"/>
      <c r="I44" s="3"/>
      <c r="J44" s="3"/>
      <c r="K44" s="3"/>
      <c r="L44" s="3"/>
      <c r="M44" s="3"/>
      <c r="N44" s="3"/>
      <c r="O44" s="3"/>
      <c r="P44" s="3"/>
      <c r="Q44" s="3"/>
      <c r="R44" s="3"/>
      <c r="S44" s="3"/>
      <c r="T44" s="3"/>
      <c r="U44" s="43"/>
      <c r="V44" s="43"/>
      <c r="W44" s="43"/>
      <c r="X44" s="43"/>
      <c r="Y44" s="43"/>
    </row>
    <row r="45" spans="2:25" s="28" customFormat="1" x14ac:dyDescent="0.35">
      <c r="B45" s="3"/>
      <c r="C45" s="3"/>
      <c r="D45" s="3"/>
      <c r="E45" s="3"/>
      <c r="F45" s="3"/>
      <c r="G45" s="3"/>
      <c r="H45" s="3"/>
      <c r="I45" s="3"/>
      <c r="J45" s="3"/>
      <c r="K45" s="3"/>
      <c r="L45" s="3"/>
      <c r="M45" s="3"/>
      <c r="N45" s="3"/>
      <c r="O45" s="3"/>
      <c r="P45" s="3"/>
      <c r="Q45" s="3"/>
      <c r="R45" s="3"/>
      <c r="S45" s="3"/>
      <c r="T45" s="3"/>
      <c r="U45" s="43"/>
      <c r="V45" s="43"/>
      <c r="W45" s="43"/>
      <c r="X45" s="43"/>
      <c r="Y45" s="43"/>
    </row>
    <row r="46" spans="2:25" s="28" customFormat="1" x14ac:dyDescent="0.35">
      <c r="B46" s="3"/>
      <c r="C46" s="3"/>
      <c r="D46" s="3"/>
      <c r="E46" s="3"/>
      <c r="F46" s="3"/>
      <c r="G46" s="3"/>
      <c r="H46" s="3"/>
      <c r="I46" s="3"/>
      <c r="J46" s="3"/>
      <c r="K46" s="3"/>
      <c r="L46" s="3"/>
      <c r="M46" s="3"/>
      <c r="N46" s="3"/>
      <c r="O46" s="3"/>
      <c r="P46" s="3"/>
      <c r="Q46" s="3"/>
      <c r="R46" s="3"/>
      <c r="S46" s="3"/>
      <c r="T46" s="3"/>
      <c r="U46" s="50"/>
      <c r="V46" s="43"/>
      <c r="W46" s="43"/>
      <c r="X46" s="43"/>
      <c r="Y46" s="43"/>
    </row>
    <row r="47" spans="2:25" s="28" customFormat="1" x14ac:dyDescent="0.35">
      <c r="B47" s="3"/>
      <c r="C47" s="34" t="s">
        <v>38</v>
      </c>
      <c r="D47" s="6"/>
      <c r="E47" s="6"/>
      <c r="F47" s="6"/>
      <c r="G47" s="6"/>
      <c r="H47" s="6"/>
      <c r="I47" s="6"/>
      <c r="J47" s="6"/>
      <c r="K47" s="3"/>
      <c r="L47" s="3"/>
      <c r="M47" s="3"/>
      <c r="N47" s="34" t="s">
        <v>38</v>
      </c>
      <c r="O47" s="6"/>
      <c r="P47" s="6"/>
      <c r="Q47" s="6"/>
      <c r="R47" s="6"/>
      <c r="S47" s="6"/>
      <c r="T47" s="6"/>
      <c r="U47" s="50"/>
      <c r="V47" s="43"/>
      <c r="W47" s="43"/>
      <c r="X47" s="43"/>
      <c r="Y47" s="43"/>
    </row>
    <row r="48" spans="2:25" s="28" customFormat="1" ht="14.5" customHeight="1" x14ac:dyDescent="0.35">
      <c r="B48" s="3"/>
      <c r="C48" s="102" t="s">
        <v>123</v>
      </c>
      <c r="D48" s="102"/>
      <c r="E48" s="102"/>
      <c r="F48" s="102"/>
      <c r="G48" s="102"/>
      <c r="H48" s="102"/>
      <c r="I48" s="102"/>
      <c r="J48" s="102"/>
      <c r="K48" s="3"/>
      <c r="L48" s="3"/>
      <c r="M48" s="3"/>
      <c r="N48" s="102" t="s">
        <v>124</v>
      </c>
      <c r="O48" s="102"/>
      <c r="P48" s="102"/>
      <c r="Q48" s="102"/>
      <c r="R48" s="102"/>
      <c r="S48" s="102"/>
      <c r="T48" s="102"/>
      <c r="U48" s="50"/>
      <c r="V48" s="43"/>
      <c r="W48" s="43"/>
      <c r="X48" s="43"/>
      <c r="Y48" s="43"/>
    </row>
    <row r="49" spans="2:25" s="28" customFormat="1" x14ac:dyDescent="0.35">
      <c r="B49" s="3"/>
      <c r="C49" s="102"/>
      <c r="D49" s="102"/>
      <c r="E49" s="102"/>
      <c r="F49" s="102"/>
      <c r="G49" s="102"/>
      <c r="H49" s="102"/>
      <c r="I49" s="102"/>
      <c r="J49" s="102"/>
      <c r="K49" s="3"/>
      <c r="L49" s="3"/>
      <c r="M49" s="3"/>
      <c r="N49" s="102"/>
      <c r="O49" s="102"/>
      <c r="P49" s="102"/>
      <c r="Q49" s="102"/>
      <c r="R49" s="102"/>
      <c r="S49" s="102"/>
      <c r="T49" s="102"/>
      <c r="U49" s="50"/>
      <c r="V49" s="43"/>
      <c r="W49" s="43"/>
      <c r="X49" s="43"/>
      <c r="Y49" s="43"/>
    </row>
    <row r="50" spans="2:25" s="28" customFormat="1" ht="36" customHeight="1" x14ac:dyDescent="0.35">
      <c r="B50" s="3"/>
      <c r="C50" s="3"/>
      <c r="D50" s="3"/>
      <c r="E50" s="3"/>
      <c r="F50" s="3"/>
      <c r="G50" s="2"/>
      <c r="H50" s="7"/>
      <c r="I50" s="7"/>
      <c r="J50" s="2"/>
      <c r="K50" s="2"/>
      <c r="L50" s="2"/>
      <c r="M50" s="2"/>
      <c r="N50" s="2"/>
      <c r="O50" s="3"/>
      <c r="P50" s="3"/>
      <c r="Q50" s="3"/>
      <c r="R50" s="3"/>
      <c r="S50" s="3"/>
      <c r="T50" s="3"/>
      <c r="U50" s="50"/>
      <c r="V50" s="43"/>
      <c r="W50" s="43"/>
      <c r="X50" s="43"/>
      <c r="Y50" s="43"/>
    </row>
    <row r="51" spans="2:25" s="28" customFormat="1" x14ac:dyDescent="0.35">
      <c r="B51" s="37"/>
      <c r="C51" s="37" t="s">
        <v>39</v>
      </c>
      <c r="D51" s="38"/>
      <c r="E51" s="38"/>
      <c r="F51" s="38"/>
      <c r="G51" s="38"/>
      <c r="H51" s="38"/>
      <c r="I51" s="38"/>
      <c r="J51" s="38"/>
      <c r="K51" s="38"/>
      <c r="L51" s="38"/>
      <c r="M51" s="38"/>
      <c r="N51" s="38"/>
      <c r="O51" s="38"/>
      <c r="P51" s="38"/>
      <c r="Q51" s="38"/>
      <c r="R51" s="38"/>
      <c r="S51" s="38"/>
      <c r="T51" s="38"/>
      <c r="U51" s="43"/>
      <c r="V51" s="43"/>
      <c r="W51" s="43"/>
      <c r="X51" s="43"/>
      <c r="Y51" s="43"/>
    </row>
    <row r="52" spans="2:25" s="28" customFormat="1" x14ac:dyDescent="0.35">
      <c r="B52" s="3"/>
      <c r="C52" s="3"/>
      <c r="D52" s="3"/>
      <c r="E52" s="3"/>
      <c r="F52" s="3"/>
      <c r="G52" s="2"/>
      <c r="H52" s="7"/>
      <c r="I52" s="7"/>
      <c r="J52" s="2"/>
      <c r="K52" s="2"/>
      <c r="L52" s="2"/>
      <c r="M52" s="2"/>
      <c r="N52" s="2"/>
      <c r="O52" s="3"/>
      <c r="P52" s="3"/>
      <c r="Q52" s="3"/>
      <c r="R52" s="3"/>
      <c r="S52" s="3"/>
      <c r="T52" s="3"/>
      <c r="U52" s="43"/>
      <c r="V52" s="43"/>
      <c r="W52" s="43"/>
      <c r="X52" s="43"/>
      <c r="Y52" s="43"/>
    </row>
    <row r="53" spans="2:25" s="28" customFormat="1" x14ac:dyDescent="0.35">
      <c r="B53" s="32"/>
      <c r="C53" s="32" t="s">
        <v>77</v>
      </c>
      <c r="D53" s="3"/>
      <c r="E53" s="3"/>
      <c r="F53" s="3"/>
      <c r="G53" s="2"/>
      <c r="H53" s="7"/>
      <c r="I53" s="7"/>
      <c r="J53" s="2"/>
      <c r="K53" s="2"/>
      <c r="L53" s="2"/>
      <c r="M53" s="2"/>
      <c r="N53" s="32"/>
      <c r="O53" s="2"/>
      <c r="P53" s="2"/>
      <c r="Q53" s="2"/>
      <c r="R53" s="3"/>
      <c r="S53" s="3"/>
      <c r="T53" s="3"/>
      <c r="U53" s="43"/>
      <c r="V53" s="43"/>
      <c r="W53" s="43"/>
      <c r="X53" s="43"/>
      <c r="Y53" s="43"/>
    </row>
    <row r="54" spans="2:25" s="28" customFormat="1" x14ac:dyDescent="0.35">
      <c r="B54" s="9"/>
      <c r="C54" s="9"/>
      <c r="D54" s="5"/>
      <c r="E54" s="2"/>
      <c r="F54" s="2"/>
      <c r="G54" s="2"/>
      <c r="H54" s="5"/>
      <c r="I54" s="5"/>
      <c r="J54" s="5"/>
      <c r="K54" s="10"/>
      <c r="L54" s="5"/>
      <c r="M54" s="5"/>
      <c r="N54" s="3"/>
      <c r="O54" s="3"/>
      <c r="P54" s="3"/>
      <c r="Q54" s="3"/>
      <c r="R54" s="3"/>
      <c r="S54" s="3"/>
      <c r="T54" s="3"/>
      <c r="U54" s="43"/>
      <c r="V54" s="43"/>
      <c r="W54" s="43"/>
      <c r="X54" s="43"/>
      <c r="Y54" s="43"/>
    </row>
    <row r="55" spans="2:25" s="28" customFormat="1" ht="50" customHeight="1" x14ac:dyDescent="0.35">
      <c r="B55" s="9"/>
      <c r="C55" s="9"/>
      <c r="D55" s="5" t="s">
        <v>19</v>
      </c>
      <c r="E55" s="5" t="s">
        <v>42</v>
      </c>
      <c r="F55" s="5" t="s">
        <v>43</v>
      </c>
      <c r="G55" s="5" t="s">
        <v>44</v>
      </c>
      <c r="H55" s="11"/>
      <c r="I55" s="13" t="s">
        <v>99</v>
      </c>
      <c r="J55" s="2"/>
      <c r="K55" s="10"/>
      <c r="L55" s="5"/>
      <c r="M55" s="5"/>
      <c r="N55" s="6"/>
      <c r="O55" s="39"/>
      <c r="P55" s="39"/>
      <c r="Q55" s="39"/>
      <c r="R55" s="39"/>
      <c r="S55" s="3"/>
      <c r="T55" s="3"/>
      <c r="U55" s="43"/>
      <c r="V55" s="43"/>
      <c r="W55" s="43"/>
      <c r="X55" s="43"/>
      <c r="Y55" s="43"/>
    </row>
    <row r="56" spans="2:25" s="28" customFormat="1" x14ac:dyDescent="0.35">
      <c r="B56" s="4"/>
      <c r="C56" s="4">
        <v>2025</v>
      </c>
      <c r="D56" s="11">
        <v>68.61</v>
      </c>
      <c r="E56" s="11">
        <v>75.45</v>
      </c>
      <c r="F56" s="11"/>
      <c r="G56" s="11">
        <v>62.381572580101079</v>
      </c>
      <c r="H56" s="2"/>
      <c r="I56" s="7">
        <v>122.13928995672588</v>
      </c>
      <c r="J56" s="14"/>
      <c r="K56" s="2"/>
      <c r="L56" s="2"/>
      <c r="M56" s="2"/>
      <c r="N56" s="4"/>
      <c r="O56" s="7"/>
      <c r="P56" s="21"/>
      <c r="Q56" s="7"/>
      <c r="R56" s="21"/>
      <c r="S56" s="3"/>
      <c r="T56" s="3"/>
      <c r="U56" s="43"/>
      <c r="V56" s="43"/>
      <c r="W56" s="43"/>
      <c r="X56" s="43"/>
      <c r="Y56" s="43"/>
    </row>
    <row r="57" spans="2:25" s="28" customFormat="1" x14ac:dyDescent="0.35">
      <c r="B57" s="4"/>
      <c r="C57" s="4">
        <v>2026</v>
      </c>
      <c r="D57" s="11">
        <f>D56*$I57/$I56</f>
        <v>69.982199999999978</v>
      </c>
      <c r="E57" s="11">
        <f>E56*$I57/$I56</f>
        <v>76.958999999999989</v>
      </c>
      <c r="F57" s="11"/>
      <c r="G57" s="11">
        <f>G56*$I57/$I56</f>
        <v>63.629204031703097</v>
      </c>
      <c r="H57" s="2"/>
      <c r="I57" s="7">
        <v>124.58207575586037</v>
      </c>
      <c r="J57" s="14"/>
      <c r="K57" s="2"/>
      <c r="L57" s="2"/>
      <c r="M57" s="2"/>
      <c r="N57" s="4"/>
      <c r="O57" s="7"/>
      <c r="P57" s="21"/>
      <c r="Q57" s="7"/>
      <c r="R57" s="21"/>
      <c r="S57" s="3"/>
      <c r="T57" s="3"/>
      <c r="U57" s="43"/>
      <c r="V57" s="43"/>
      <c r="W57" s="43"/>
      <c r="X57" s="43"/>
      <c r="Y57" s="43"/>
    </row>
    <row r="58" spans="2:25" s="28" customFormat="1" ht="15" x14ac:dyDescent="0.4">
      <c r="B58" s="4"/>
      <c r="C58" s="4">
        <v>2027</v>
      </c>
      <c r="D58" s="11">
        <f>D57*$I58/$I57</f>
        <v>71.381843999999973</v>
      </c>
      <c r="E58" s="11">
        <f>E57*$I58/$I57</f>
        <v>78.498179999999991</v>
      </c>
      <c r="F58" s="11">
        <v>57.666666666666664</v>
      </c>
      <c r="G58" s="11">
        <f>G57*$I58/$I57</f>
        <v>64.901788112337158</v>
      </c>
      <c r="H58" s="2"/>
      <c r="I58" s="7">
        <v>127.07371727097758</v>
      </c>
      <c r="J58" s="42"/>
      <c r="K58" s="2"/>
      <c r="L58" s="2"/>
      <c r="M58" s="2"/>
      <c r="N58" s="4"/>
      <c r="O58" s="7"/>
      <c r="P58" s="21"/>
      <c r="Q58" s="7"/>
      <c r="R58" s="21"/>
      <c r="S58" s="3"/>
      <c r="T58" s="3"/>
      <c r="U58" s="43"/>
      <c r="V58" s="43"/>
      <c r="W58" s="43"/>
      <c r="X58" s="43"/>
      <c r="Y58" s="43"/>
    </row>
    <row r="59" spans="2:25" s="28" customFormat="1" x14ac:dyDescent="0.35">
      <c r="B59" s="4"/>
      <c r="C59" s="4"/>
      <c r="D59" s="11"/>
      <c r="E59" s="11"/>
      <c r="F59" s="11"/>
      <c r="G59" s="11"/>
      <c r="H59" s="2"/>
      <c r="I59" s="7"/>
      <c r="J59" s="2"/>
      <c r="K59" s="2"/>
      <c r="L59" s="2"/>
      <c r="M59" s="2"/>
      <c r="N59" s="4"/>
      <c r="O59" s="7"/>
      <c r="P59" s="21"/>
      <c r="Q59" s="7"/>
      <c r="R59" s="21"/>
      <c r="S59" s="3"/>
      <c r="T59" s="3"/>
      <c r="U59" s="43"/>
      <c r="V59" s="43"/>
      <c r="W59" s="43"/>
      <c r="X59" s="43"/>
      <c r="Y59" s="43"/>
    </row>
    <row r="60" spans="2:25" s="28" customFormat="1" x14ac:dyDescent="0.35">
      <c r="B60" s="4"/>
      <c r="C60" s="4">
        <v>2030</v>
      </c>
      <c r="D60" s="11">
        <v>81.2</v>
      </c>
      <c r="E60" s="11">
        <v>133.6</v>
      </c>
      <c r="F60" s="11">
        <v>159.06666666666666</v>
      </c>
      <c r="G60" s="11">
        <v>300.36458018681896</v>
      </c>
      <c r="H60" s="2"/>
      <c r="I60" s="7">
        <v>134.85164535769957</v>
      </c>
      <c r="J60" s="6"/>
      <c r="K60" s="2"/>
      <c r="L60" s="2"/>
      <c r="M60" s="2"/>
      <c r="N60" s="4"/>
      <c r="O60" s="7"/>
      <c r="P60" s="21"/>
      <c r="Q60" s="7"/>
      <c r="R60" s="21"/>
      <c r="S60" s="3"/>
      <c r="T60" s="3"/>
      <c r="U60" s="43"/>
      <c r="V60" s="43"/>
      <c r="W60" s="43"/>
      <c r="X60" s="43"/>
      <c r="Y60" s="43"/>
    </row>
    <row r="61" spans="2:25" s="28" customFormat="1" ht="14.5" customHeight="1" x14ac:dyDescent="0.35">
      <c r="B61" s="4"/>
      <c r="C61" s="4">
        <v>2031</v>
      </c>
      <c r="D61" s="11">
        <f>D60*$I61/$I60</f>
        <v>82.823999999999998</v>
      </c>
      <c r="E61" s="11">
        <f t="shared" ref="E61:G62" si="2">E60*$I61/$I60</f>
        <v>136.27199999999999</v>
      </c>
      <c r="F61" s="11">
        <f t="shared" si="2"/>
        <v>162.24799999999999</v>
      </c>
      <c r="G61" s="11">
        <f t="shared" si="2"/>
        <v>306.3718717905553</v>
      </c>
      <c r="H61" s="2"/>
      <c r="I61" s="7">
        <v>137.54867826485355</v>
      </c>
      <c r="J61" s="36"/>
      <c r="K61" s="2"/>
      <c r="L61" s="2"/>
      <c r="M61" s="2"/>
      <c r="N61" s="4"/>
      <c r="O61" s="7"/>
      <c r="P61" s="21"/>
      <c r="Q61" s="7"/>
      <c r="R61" s="21"/>
      <c r="S61" s="3"/>
      <c r="T61" s="3"/>
      <c r="U61" s="43"/>
      <c r="V61" s="43"/>
      <c r="W61" s="43"/>
      <c r="X61" s="43"/>
      <c r="Y61" s="43"/>
    </row>
    <row r="62" spans="2:25" s="28" customFormat="1" ht="14.5" customHeight="1" x14ac:dyDescent="0.35">
      <c r="B62" s="4"/>
      <c r="C62" s="4">
        <v>2032</v>
      </c>
      <c r="D62" s="11">
        <f>D61*$I62/$I61</f>
        <v>84.48048</v>
      </c>
      <c r="E62" s="11">
        <f t="shared" si="2"/>
        <v>138.99744000000001</v>
      </c>
      <c r="F62" s="11">
        <f t="shared" si="2"/>
        <v>165.49296000000001</v>
      </c>
      <c r="G62" s="11">
        <f t="shared" si="2"/>
        <v>312.49930922636645</v>
      </c>
      <c r="H62" s="2"/>
      <c r="I62" s="7">
        <v>140.29965183015062</v>
      </c>
      <c r="J62" s="36"/>
      <c r="K62" s="2"/>
      <c r="L62" s="2"/>
      <c r="M62" s="2"/>
      <c r="N62" s="4"/>
      <c r="O62" s="7"/>
      <c r="P62" s="21"/>
      <c r="Q62" s="7"/>
      <c r="R62" s="21"/>
      <c r="S62" s="3"/>
      <c r="T62" s="3"/>
      <c r="U62" s="43"/>
      <c r="V62" s="43"/>
      <c r="W62" s="43"/>
      <c r="X62" s="43"/>
      <c r="Y62" s="43"/>
    </row>
    <row r="63" spans="2:25" s="28" customFormat="1" ht="14.5" customHeight="1" x14ac:dyDescent="0.35">
      <c r="B63" s="3"/>
      <c r="C63" s="3"/>
      <c r="D63" s="36"/>
      <c r="E63" s="36"/>
      <c r="F63" s="36"/>
      <c r="G63" s="36"/>
      <c r="H63" s="36"/>
      <c r="I63" s="36"/>
      <c r="J63" s="36"/>
      <c r="K63" s="2"/>
      <c r="L63" s="2"/>
      <c r="M63" s="2"/>
      <c r="N63" s="4"/>
      <c r="O63" s="7"/>
      <c r="P63" s="21"/>
      <c r="Q63" s="7"/>
      <c r="R63" s="21"/>
      <c r="S63" s="3"/>
      <c r="T63" s="3"/>
      <c r="U63" s="43"/>
      <c r="V63" s="43"/>
      <c r="W63" s="43"/>
      <c r="X63" s="43"/>
      <c r="Y63" s="43"/>
    </row>
    <row r="64" spans="2:25" s="28" customFormat="1" ht="14.5" customHeight="1" x14ac:dyDescent="0.35">
      <c r="B64" s="34"/>
      <c r="C64" s="34" t="s">
        <v>51</v>
      </c>
      <c r="D64" s="36"/>
      <c r="E64" s="36"/>
      <c r="F64" s="36"/>
      <c r="G64" s="36"/>
      <c r="H64" s="36"/>
      <c r="I64" s="36"/>
      <c r="J64" s="36"/>
      <c r="K64" s="2"/>
      <c r="L64" s="2"/>
      <c r="M64" s="2"/>
      <c r="N64" s="4"/>
      <c r="O64" s="7"/>
      <c r="P64" s="21"/>
      <c r="Q64" s="7"/>
      <c r="R64" s="21"/>
      <c r="S64" s="3"/>
      <c r="T64" s="3"/>
      <c r="U64" s="43"/>
      <c r="V64" s="43"/>
      <c r="W64" s="43"/>
      <c r="X64" s="43"/>
      <c r="Y64" s="43"/>
    </row>
    <row r="65" spans="1:35" s="28" customFormat="1" ht="14.5" customHeight="1" x14ac:dyDescent="0.35">
      <c r="B65" s="34"/>
      <c r="C65" s="34" t="s">
        <v>41</v>
      </c>
      <c r="D65" s="36"/>
      <c r="E65" s="36"/>
      <c r="F65" s="36"/>
      <c r="G65" s="36"/>
      <c r="H65" s="36"/>
      <c r="I65" s="36"/>
      <c r="J65" s="36"/>
      <c r="K65" s="2"/>
      <c r="L65" s="2"/>
      <c r="M65" s="2"/>
      <c r="N65" s="4"/>
      <c r="O65" s="7"/>
      <c r="P65" s="21"/>
      <c r="Q65" s="7"/>
      <c r="R65" s="21"/>
      <c r="S65" s="3"/>
      <c r="T65" s="3"/>
      <c r="U65" s="43"/>
      <c r="V65" s="43"/>
      <c r="W65" s="43"/>
      <c r="X65" s="43"/>
      <c r="Y65" s="43"/>
    </row>
    <row r="66" spans="1:35" s="28" customFormat="1" x14ac:dyDescent="0.35">
      <c r="B66" s="36"/>
      <c r="C66" s="36"/>
      <c r="D66" s="36"/>
      <c r="E66" s="36"/>
      <c r="F66" s="36"/>
      <c r="G66" s="36"/>
      <c r="H66" s="36"/>
      <c r="I66" s="36"/>
      <c r="J66" s="36"/>
      <c r="K66" s="2"/>
      <c r="L66" s="2"/>
      <c r="M66" s="2"/>
      <c r="N66" s="6"/>
      <c r="O66" s="2"/>
      <c r="P66" s="2"/>
      <c r="Q66" s="2"/>
      <c r="R66" s="2"/>
      <c r="S66" s="3"/>
      <c r="T66" s="3"/>
      <c r="U66" s="43"/>
      <c r="V66" s="43"/>
      <c r="W66" s="43"/>
      <c r="X66" s="43"/>
      <c r="Y66" s="43"/>
    </row>
    <row r="67" spans="1:35" s="30" customFormat="1" x14ac:dyDescent="0.35">
      <c r="A67" s="28"/>
      <c r="B67" s="36"/>
      <c r="C67" s="36"/>
      <c r="D67" s="36"/>
      <c r="E67" s="36"/>
      <c r="F67" s="36"/>
      <c r="G67" s="36"/>
      <c r="H67" s="36"/>
      <c r="I67" s="36"/>
      <c r="J67" s="2"/>
      <c r="K67" s="2"/>
      <c r="L67" s="2"/>
      <c r="M67" s="2"/>
      <c r="N67" s="18"/>
      <c r="O67" s="3"/>
      <c r="P67" s="3"/>
      <c r="Q67" s="3"/>
      <c r="R67" s="19"/>
      <c r="S67" s="8"/>
      <c r="T67" s="3"/>
      <c r="U67" s="43"/>
      <c r="V67" s="43"/>
      <c r="W67" s="43"/>
      <c r="X67" s="43"/>
      <c r="Y67" s="43"/>
      <c r="Z67" s="28"/>
      <c r="AA67" s="28"/>
      <c r="AB67" s="28"/>
      <c r="AC67" s="28"/>
      <c r="AD67" s="28"/>
      <c r="AE67" s="28"/>
      <c r="AF67" s="28"/>
      <c r="AG67" s="28"/>
      <c r="AH67" s="28"/>
      <c r="AI67" s="28"/>
    </row>
    <row r="68" spans="1:35" s="30" customFormat="1" x14ac:dyDescent="0.35">
      <c r="A68" s="28"/>
      <c r="B68" s="37"/>
      <c r="C68" s="37" t="s">
        <v>52</v>
      </c>
      <c r="D68" s="38"/>
      <c r="E68" s="38"/>
      <c r="F68" s="38"/>
      <c r="G68" s="38"/>
      <c r="H68" s="38"/>
      <c r="I68" s="38"/>
      <c r="J68" s="38"/>
      <c r="K68" s="38"/>
      <c r="L68" s="38"/>
      <c r="M68" s="38"/>
      <c r="N68" s="38"/>
      <c r="O68" s="38"/>
      <c r="P68" s="38"/>
      <c r="Q68" s="38"/>
      <c r="R68" s="38"/>
      <c r="S68" s="38"/>
      <c r="T68" s="38"/>
      <c r="U68" s="43"/>
      <c r="V68" s="43"/>
      <c r="W68" s="43"/>
      <c r="X68" s="43"/>
      <c r="Y68" s="43"/>
      <c r="Z68" s="28"/>
      <c r="AA68" s="28"/>
      <c r="AB68" s="28"/>
      <c r="AC68" s="28"/>
      <c r="AD68" s="28"/>
      <c r="AE68" s="28"/>
      <c r="AF68" s="28"/>
      <c r="AG68" s="28"/>
      <c r="AH68" s="28"/>
      <c r="AI68" s="28"/>
    </row>
    <row r="69" spans="1:35" s="30" customFormat="1" x14ac:dyDescent="0.35">
      <c r="A69" s="28"/>
      <c r="B69" s="2"/>
      <c r="C69" s="2"/>
      <c r="D69" s="2"/>
      <c r="E69" s="2"/>
      <c r="F69" s="3"/>
      <c r="G69" s="3"/>
      <c r="H69" s="3"/>
      <c r="I69" s="3"/>
      <c r="J69" s="2"/>
      <c r="K69" s="9"/>
      <c r="L69" s="2"/>
      <c r="M69" s="2"/>
      <c r="N69" s="2"/>
      <c r="O69" s="3"/>
      <c r="P69" s="3"/>
      <c r="Q69" s="3"/>
      <c r="R69" s="3"/>
      <c r="S69" s="3"/>
      <c r="T69" s="3"/>
      <c r="U69" s="43"/>
      <c r="V69" s="43"/>
      <c r="W69" s="43"/>
      <c r="X69" s="43"/>
      <c r="Y69" s="43"/>
      <c r="Z69" s="28"/>
      <c r="AA69" s="28"/>
      <c r="AB69" s="28"/>
      <c r="AC69" s="28"/>
      <c r="AD69" s="28"/>
      <c r="AE69" s="28"/>
      <c r="AF69" s="28"/>
      <c r="AG69" s="28"/>
      <c r="AH69" s="28"/>
      <c r="AI69" s="28"/>
    </row>
    <row r="70" spans="1:35" s="30" customFormat="1" x14ac:dyDescent="0.35">
      <c r="A70" s="28"/>
      <c r="B70" s="2"/>
      <c r="C70" s="2"/>
      <c r="D70" s="2"/>
      <c r="E70" s="18"/>
      <c r="F70" s="3"/>
      <c r="G70" s="3"/>
      <c r="H70" s="3"/>
      <c r="I70" s="3"/>
      <c r="J70" s="7"/>
      <c r="K70" s="20"/>
      <c r="L70" s="2"/>
      <c r="M70" s="2"/>
      <c r="N70" s="2"/>
      <c r="O70" s="3"/>
      <c r="P70" s="3"/>
      <c r="Q70" s="3"/>
      <c r="R70" s="3"/>
      <c r="S70" s="3"/>
      <c r="T70" s="3"/>
      <c r="U70" s="43"/>
      <c r="V70" s="43"/>
      <c r="W70" s="43"/>
      <c r="X70" s="43"/>
      <c r="Y70" s="43"/>
      <c r="Z70" s="28"/>
      <c r="AA70" s="28"/>
      <c r="AB70" s="28"/>
      <c r="AC70" s="28"/>
      <c r="AD70" s="28"/>
      <c r="AE70" s="28"/>
      <c r="AF70" s="28"/>
      <c r="AG70" s="28"/>
      <c r="AH70" s="28"/>
      <c r="AI70" s="28"/>
    </row>
    <row r="71" spans="1:35" s="28" customFormat="1" x14ac:dyDescent="0.35">
      <c r="B71" s="32"/>
      <c r="C71" s="32" t="s">
        <v>96</v>
      </c>
      <c r="D71" s="2"/>
      <c r="E71" s="18"/>
      <c r="F71" s="3"/>
      <c r="G71" s="3"/>
      <c r="H71" s="3"/>
      <c r="I71" s="3"/>
      <c r="J71" s="2"/>
      <c r="K71" s="12"/>
      <c r="L71" s="2"/>
      <c r="M71" s="2"/>
      <c r="N71" s="2"/>
      <c r="O71" s="3"/>
      <c r="P71" s="3"/>
      <c r="Q71" s="3"/>
      <c r="R71" s="3"/>
      <c r="S71" s="3"/>
      <c r="T71" s="3"/>
      <c r="U71" s="43"/>
      <c r="V71" s="43"/>
      <c r="W71" s="43"/>
      <c r="X71" s="43"/>
      <c r="Y71" s="43"/>
    </row>
    <row r="72" spans="1:35" s="28" customFormat="1" x14ac:dyDescent="0.35">
      <c r="B72" s="36"/>
      <c r="C72" s="36"/>
      <c r="D72" s="36"/>
      <c r="E72" s="36"/>
      <c r="F72" s="36"/>
      <c r="G72" s="36"/>
      <c r="H72" s="36"/>
      <c r="I72" s="36"/>
      <c r="J72" s="2"/>
      <c r="K72" s="2"/>
      <c r="L72" s="2"/>
      <c r="M72" s="2"/>
      <c r="N72" s="18"/>
      <c r="O72" s="3"/>
      <c r="P72" s="3"/>
      <c r="Q72" s="3"/>
      <c r="R72" s="3"/>
      <c r="S72" s="3"/>
      <c r="T72" s="3"/>
      <c r="U72" s="43"/>
      <c r="V72" s="43"/>
      <c r="W72" s="43"/>
      <c r="X72" s="43"/>
      <c r="Y72" s="43"/>
    </row>
    <row r="73" spans="1:35" s="28" customFormat="1" x14ac:dyDescent="0.35">
      <c r="B73" s="9"/>
      <c r="C73" s="9"/>
      <c r="D73" s="6"/>
      <c r="E73" s="9" t="s">
        <v>16</v>
      </c>
      <c r="F73" s="6"/>
      <c r="G73" s="6"/>
      <c r="H73" s="9" t="s">
        <v>17</v>
      </c>
      <c r="I73" s="6"/>
      <c r="J73" s="2"/>
      <c r="K73" s="9" t="s">
        <v>58</v>
      </c>
      <c r="L73" s="6"/>
      <c r="M73" s="2"/>
      <c r="N73" s="18"/>
      <c r="O73" s="3"/>
      <c r="P73" s="3"/>
      <c r="Q73" s="3"/>
      <c r="R73" s="3"/>
      <c r="S73" s="9"/>
      <c r="T73" s="2"/>
      <c r="U73" s="53"/>
      <c r="V73" s="43"/>
      <c r="W73" s="43"/>
      <c r="X73" s="43"/>
      <c r="Y73" s="43"/>
    </row>
    <row r="74" spans="1:35" s="30" customFormat="1" x14ac:dyDescent="0.35">
      <c r="A74" s="28"/>
      <c r="B74" s="12"/>
      <c r="C74" s="12" t="s">
        <v>56</v>
      </c>
      <c r="D74" s="6" t="s">
        <v>57</v>
      </c>
      <c r="E74" s="6"/>
      <c r="F74" s="6"/>
      <c r="G74" s="6"/>
      <c r="H74" s="6"/>
      <c r="I74" s="6"/>
      <c r="J74" s="6"/>
      <c r="K74" s="6"/>
      <c r="L74" s="6"/>
      <c r="M74" s="6"/>
      <c r="N74" s="6"/>
      <c r="O74" s="6"/>
      <c r="P74" s="6"/>
      <c r="Q74" s="6"/>
      <c r="R74" s="3"/>
      <c r="S74" s="6"/>
      <c r="T74" s="6"/>
      <c r="U74" s="50"/>
      <c r="V74" s="50"/>
      <c r="W74" s="50"/>
      <c r="X74" s="50"/>
      <c r="Y74" s="43"/>
      <c r="Z74" s="28"/>
      <c r="AA74" s="28"/>
      <c r="AB74" s="28"/>
      <c r="AC74" s="28"/>
      <c r="AD74" s="28"/>
      <c r="AE74" s="28"/>
      <c r="AF74" s="28"/>
      <c r="AG74" s="28"/>
      <c r="AH74" s="28"/>
      <c r="AI74" s="28"/>
    </row>
    <row r="75" spans="1:35" s="30" customFormat="1" ht="34" customHeight="1" x14ac:dyDescent="0.35">
      <c r="A75" s="28"/>
      <c r="B75" s="40"/>
      <c r="C75" s="40">
        <v>1</v>
      </c>
      <c r="D75" s="41">
        <v>2</v>
      </c>
      <c r="E75" s="16" t="s">
        <v>20</v>
      </c>
      <c r="F75" s="16" t="s">
        <v>21</v>
      </c>
      <c r="G75" s="15"/>
      <c r="H75" s="16" t="s">
        <v>20</v>
      </c>
      <c r="I75" s="16" t="s">
        <v>21</v>
      </c>
      <c r="J75" s="15"/>
      <c r="K75" s="16" t="s">
        <v>20</v>
      </c>
      <c r="L75" s="16" t="s">
        <v>21</v>
      </c>
      <c r="M75" s="15"/>
      <c r="N75" s="15"/>
      <c r="O75" s="15"/>
      <c r="P75" s="15"/>
      <c r="Q75" s="15"/>
      <c r="R75" s="3"/>
      <c r="S75" s="15"/>
      <c r="T75" s="15"/>
      <c r="U75" s="54"/>
      <c r="V75" s="54"/>
      <c r="W75" s="54"/>
      <c r="X75" s="54"/>
      <c r="Y75" s="43"/>
      <c r="Z75" s="28"/>
      <c r="AA75" s="28"/>
      <c r="AB75" s="28"/>
      <c r="AC75" s="28"/>
      <c r="AD75" s="28"/>
      <c r="AE75" s="28"/>
      <c r="AF75" s="28"/>
      <c r="AG75" s="28"/>
      <c r="AH75" s="28"/>
      <c r="AI75" s="28"/>
    </row>
    <row r="76" spans="1:35" s="30" customFormat="1" ht="17" customHeight="1" x14ac:dyDescent="0.35">
      <c r="A76" s="28"/>
      <c r="B76" s="40"/>
      <c r="C76" s="98" t="s">
        <v>25</v>
      </c>
      <c r="D76" s="98"/>
      <c r="E76" s="7">
        <f ca="1">OFFSET($D$58,0,ROW(A1)-1)*($L$22)/1000</f>
        <v>-2.1376720822679954E-2</v>
      </c>
      <c r="F76" s="7">
        <f ca="1">OFFSET($D$58,0,ROW(A1)-1)*($K$22)/1000</f>
        <v>0</v>
      </c>
      <c r="G76" s="7"/>
      <c r="H76" s="7">
        <f ca="1">OFFSET($D$62,0,ROW(A1)-1)*($I$23)/1000</f>
        <v>0.46144723624440043</v>
      </c>
      <c r="I76" s="7">
        <f ca="1">OFFSET($D$62,0,ROW(C1)-1)*($H$23)/1000</f>
        <v>1.5554305912236002</v>
      </c>
      <c r="J76" s="7"/>
      <c r="K76" s="7">
        <f ca="1">E76+H76</f>
        <v>0.44007051542172049</v>
      </c>
      <c r="L76" s="7">
        <f ca="1">F76+I76</f>
        <v>1.5554305912236002</v>
      </c>
      <c r="M76" s="7"/>
      <c r="N76" s="7"/>
      <c r="O76" s="7"/>
      <c r="P76" s="7"/>
      <c r="Q76" s="7"/>
      <c r="R76" s="3"/>
      <c r="S76" s="17"/>
      <c r="T76" s="17"/>
      <c r="U76" s="55"/>
      <c r="V76" s="55"/>
      <c r="W76" s="55"/>
      <c r="X76" s="55"/>
      <c r="Y76" s="43"/>
      <c r="Z76" s="28"/>
      <c r="AA76" s="28"/>
      <c r="AB76" s="28"/>
      <c r="AC76" s="28"/>
      <c r="AD76" s="28"/>
      <c r="AE76" s="28"/>
      <c r="AF76" s="28"/>
      <c r="AG76" s="28"/>
      <c r="AH76" s="28"/>
      <c r="AI76" s="28"/>
    </row>
    <row r="77" spans="1:35" s="30" customFormat="1" ht="17" customHeight="1" x14ac:dyDescent="0.35">
      <c r="A77" s="28"/>
      <c r="B77" s="40"/>
      <c r="C77" s="98" t="s">
        <v>54</v>
      </c>
      <c r="D77" s="98"/>
      <c r="E77" s="7">
        <f ca="1">OFFSET($D$58,0,ROW(A2)-1)*($L$22)/1000</f>
        <v>-2.3507849964599956E-2</v>
      </c>
      <c r="F77" s="7">
        <f ca="1">OFFSET($D$58,0,ROW(A2)-1)*($K$22)/1000</f>
        <v>0</v>
      </c>
      <c r="G77" s="7"/>
      <c r="H77" s="7">
        <f ca="1">OFFSET($D$62,0,ROW(A2)-1)*($I$23)/1000</f>
        <v>0.7592284576632008</v>
      </c>
      <c r="I77" s="7">
        <f ca="1">OFFSET($D$62,0,ROW(C2)-1)*($H$23)/1000</f>
        <v>2.5591813668408006</v>
      </c>
      <c r="J77" s="7"/>
      <c r="K77" s="7">
        <f t="shared" ref="K77:K79" ca="1" si="3">E77+H77</f>
        <v>0.73572060769860081</v>
      </c>
      <c r="L77" s="7">
        <f t="shared" ref="L77:L78" ca="1" si="4">F77+I77</f>
        <v>2.5591813668408006</v>
      </c>
      <c r="M77" s="7"/>
      <c r="N77" s="7"/>
      <c r="O77" s="7"/>
      <c r="P77" s="7"/>
      <c r="Q77" s="7"/>
      <c r="R77" s="3"/>
      <c r="S77" s="17"/>
      <c r="T77" s="17"/>
      <c r="U77" s="55"/>
      <c r="V77" s="55"/>
      <c r="W77" s="55"/>
      <c r="X77" s="55"/>
      <c r="Y77" s="43"/>
      <c r="Z77" s="28"/>
      <c r="AA77" s="28"/>
      <c r="AB77" s="28"/>
      <c r="AC77" s="28"/>
      <c r="AD77" s="28"/>
      <c r="AE77" s="28"/>
      <c r="AF77" s="28"/>
      <c r="AG77" s="28"/>
      <c r="AH77" s="28"/>
      <c r="AI77" s="28"/>
    </row>
    <row r="78" spans="1:35" s="30" customFormat="1" ht="17" customHeight="1" x14ac:dyDescent="0.35">
      <c r="A78" s="28"/>
      <c r="B78" s="40"/>
      <c r="C78" s="98" t="s">
        <v>55</v>
      </c>
      <c r="D78" s="98"/>
      <c r="E78" s="7">
        <f ca="1">OFFSET($D$58,0,ROW(A3)-1)*($L$22)/1000</f>
        <v>-1.7269436666666634E-2</v>
      </c>
      <c r="F78" s="7">
        <f ca="1">OFFSET($D$58,0,ROW(A3)-1)*($K$22)/1000</f>
        <v>0</v>
      </c>
      <c r="G78" s="7"/>
      <c r="H78" s="7">
        <f ca="1">OFFSET($D$62,0,ROW(A3)-1)*($I$23)/1000</f>
        <v>0.9039516466988009</v>
      </c>
      <c r="I78" s="7">
        <f ca="1">OFFSET($D$62,0,ROW(C3)-1)*($H$23)/1000</f>
        <v>3.0470093519372008</v>
      </c>
      <c r="J78" s="7"/>
      <c r="K78" s="7">
        <f t="shared" ca="1" si="3"/>
        <v>0.88668221003213432</v>
      </c>
      <c r="L78" s="7">
        <f t="shared" ca="1" si="4"/>
        <v>3.0470093519372008</v>
      </c>
      <c r="M78" s="7"/>
      <c r="N78" s="7"/>
      <c r="O78" s="7"/>
      <c r="P78" s="7"/>
      <c r="Q78" s="7"/>
      <c r="R78" s="3"/>
      <c r="S78" s="17"/>
      <c r="T78" s="17"/>
      <c r="U78" s="55"/>
      <c r="V78" s="55"/>
      <c r="W78" s="55"/>
      <c r="X78" s="55"/>
      <c r="Y78" s="43"/>
      <c r="Z78" s="28"/>
      <c r="AA78" s="28"/>
      <c r="AB78" s="28"/>
      <c r="AC78" s="28"/>
      <c r="AD78" s="28"/>
      <c r="AE78" s="28"/>
      <c r="AF78" s="28"/>
      <c r="AG78" s="28"/>
      <c r="AH78" s="28"/>
      <c r="AI78" s="28"/>
    </row>
    <row r="79" spans="1:35" s="30" customFormat="1" ht="17" customHeight="1" x14ac:dyDescent="0.35">
      <c r="A79" s="28"/>
      <c r="B79" s="40"/>
      <c r="C79" s="98" t="s">
        <v>44</v>
      </c>
      <c r="D79" s="98"/>
      <c r="E79" s="7">
        <f ca="1">OFFSET($D$58,0,ROW(A4)-1)*($L$22)/1000</f>
        <v>-1.9436138486001574E-2</v>
      </c>
      <c r="F79" s="7">
        <f ca="1">OFFSET($D$58,0,ROW(A4)-1)*($K$22)/1000</f>
        <v>0</v>
      </c>
      <c r="G79" s="7"/>
      <c r="H79" s="7">
        <f ca="1">OFFSET($D$62,0,ROW(A4)-1)*($I$23)/1000</f>
        <v>1.7069261747896207</v>
      </c>
      <c r="I79" s="7">
        <f ca="1">OFFSET($D$62,0,ROW(C4)-1)*($H$23)/1000</f>
        <v>5.7536484795888212</v>
      </c>
      <c r="J79" s="7"/>
      <c r="K79" s="7">
        <f t="shared" ca="1" si="3"/>
        <v>1.6874900363036192</v>
      </c>
      <c r="L79" s="7">
        <f ca="1">F79+I79</f>
        <v>5.7536484795888212</v>
      </c>
      <c r="M79" s="7"/>
      <c r="N79" s="7"/>
      <c r="O79" s="7"/>
      <c r="P79" s="7"/>
      <c r="Q79" s="7"/>
      <c r="R79" s="3"/>
      <c r="S79" s="17"/>
      <c r="T79" s="17"/>
      <c r="U79" s="55"/>
      <c r="V79" s="55"/>
      <c r="W79" s="55"/>
      <c r="X79" s="55"/>
      <c r="Y79" s="43"/>
      <c r="Z79" s="28"/>
      <c r="AA79" s="28"/>
      <c r="AB79" s="28"/>
      <c r="AC79" s="28"/>
      <c r="AD79" s="28"/>
      <c r="AE79" s="28"/>
      <c r="AF79" s="28"/>
      <c r="AG79" s="28"/>
      <c r="AH79" s="28"/>
      <c r="AI79" s="28"/>
    </row>
    <row r="80" spans="1:35" s="30" customFormat="1" x14ac:dyDescent="0.35">
      <c r="A80" s="28"/>
      <c r="B80" s="16"/>
      <c r="C80" s="16"/>
      <c r="D80" s="7"/>
      <c r="E80" s="7"/>
      <c r="F80" s="7"/>
      <c r="G80" s="7"/>
      <c r="H80" s="7"/>
      <c r="I80" s="7"/>
      <c r="J80" s="7"/>
      <c r="K80" s="2"/>
      <c r="L80" s="2"/>
      <c r="M80" s="2"/>
      <c r="N80" s="2"/>
      <c r="O80" s="3"/>
      <c r="P80" s="3"/>
      <c r="Q80" s="3"/>
      <c r="R80" s="3"/>
      <c r="S80" s="3"/>
      <c r="T80" s="3"/>
      <c r="U80" s="43"/>
      <c r="V80" s="43"/>
      <c r="W80" s="43"/>
      <c r="X80" s="43"/>
      <c r="Y80" s="43"/>
      <c r="Z80" s="28"/>
      <c r="AA80" s="28"/>
      <c r="AB80" s="28"/>
      <c r="AC80" s="28"/>
      <c r="AD80" s="28"/>
      <c r="AE80" s="28"/>
      <c r="AF80" s="28"/>
      <c r="AG80" s="28"/>
      <c r="AH80" s="28"/>
      <c r="AI80" s="28"/>
    </row>
    <row r="81" spans="1:35" s="30" customFormat="1" x14ac:dyDescent="0.35">
      <c r="A81" s="28"/>
      <c r="B81" s="34"/>
      <c r="C81" s="34" t="s">
        <v>60</v>
      </c>
      <c r="D81" s="7"/>
      <c r="E81" s="7"/>
      <c r="F81" s="7"/>
      <c r="G81" s="7"/>
      <c r="H81" s="7"/>
      <c r="I81" s="7"/>
      <c r="J81" s="7"/>
      <c r="K81" s="2"/>
      <c r="L81" s="2"/>
      <c r="M81" s="2"/>
      <c r="N81" s="2"/>
      <c r="O81" s="3"/>
      <c r="P81" s="3"/>
      <c r="Q81" s="3"/>
      <c r="R81" s="3"/>
      <c r="S81" s="3"/>
      <c r="T81" s="3"/>
      <c r="U81" s="43"/>
      <c r="V81" s="43"/>
      <c r="W81" s="43"/>
      <c r="X81" s="43"/>
      <c r="Y81" s="43"/>
      <c r="Z81" s="28"/>
      <c r="AA81" s="28"/>
      <c r="AB81" s="28"/>
      <c r="AC81" s="28"/>
      <c r="AD81" s="28"/>
      <c r="AE81" s="28"/>
      <c r="AF81" s="28"/>
      <c r="AG81" s="28"/>
      <c r="AH81" s="28"/>
      <c r="AI81" s="28"/>
    </row>
    <row r="82" spans="1:35" s="30" customFormat="1" x14ac:dyDescent="0.35">
      <c r="A82" s="28"/>
      <c r="B82" s="34"/>
      <c r="C82" s="34" t="s">
        <v>76</v>
      </c>
      <c r="D82" s="7"/>
      <c r="E82" s="7"/>
      <c r="F82" s="7"/>
      <c r="G82" s="7"/>
      <c r="H82" s="7"/>
      <c r="I82" s="7"/>
      <c r="J82" s="7"/>
      <c r="K82" s="2"/>
      <c r="L82" s="2"/>
      <c r="M82" s="2"/>
      <c r="N82" s="2"/>
      <c r="O82" s="3"/>
      <c r="P82" s="3"/>
      <c r="Q82" s="3"/>
      <c r="R82" s="3"/>
      <c r="S82" s="3"/>
      <c r="T82" s="3"/>
      <c r="U82" s="43"/>
      <c r="V82" s="43"/>
      <c r="W82" s="43"/>
      <c r="X82" s="43"/>
      <c r="Y82" s="43"/>
      <c r="Z82" s="28"/>
      <c r="AA82" s="28"/>
      <c r="AB82" s="28"/>
      <c r="AC82" s="28"/>
      <c r="AD82" s="28"/>
      <c r="AE82" s="28"/>
      <c r="AF82" s="28"/>
      <c r="AG82" s="28"/>
      <c r="AH82" s="28"/>
      <c r="AI82" s="28"/>
    </row>
    <row r="83" spans="1:35" s="30" customFormat="1" ht="54" customHeight="1" x14ac:dyDescent="0.35">
      <c r="A83" s="28"/>
      <c r="B83" s="16"/>
      <c r="C83" s="16"/>
      <c r="D83" s="7"/>
      <c r="E83" s="7"/>
      <c r="F83" s="7"/>
      <c r="G83" s="7"/>
      <c r="H83" s="7"/>
      <c r="I83" s="7"/>
      <c r="J83" s="7"/>
      <c r="K83" s="2"/>
      <c r="L83" s="2"/>
      <c r="M83" s="2"/>
      <c r="N83" s="2"/>
      <c r="O83" s="3"/>
      <c r="P83" s="3"/>
      <c r="Q83" s="3"/>
      <c r="R83" s="3"/>
      <c r="S83" s="3"/>
      <c r="T83" s="3"/>
      <c r="U83" s="43"/>
      <c r="V83" s="43"/>
      <c r="W83" s="43"/>
      <c r="X83" s="43"/>
      <c r="Y83" s="43"/>
      <c r="Z83" s="28"/>
      <c r="AA83" s="28"/>
      <c r="AB83" s="28"/>
      <c r="AC83" s="28"/>
      <c r="AD83" s="28"/>
      <c r="AE83" s="28"/>
      <c r="AF83" s="28"/>
      <c r="AG83" s="28"/>
      <c r="AH83" s="28"/>
      <c r="AI83" s="28"/>
    </row>
    <row r="84" spans="1:35" s="30" customFormat="1" x14ac:dyDescent="0.35">
      <c r="A84" s="28"/>
      <c r="B84" s="6"/>
      <c r="C84" s="6"/>
      <c r="D84" s="2"/>
      <c r="E84" s="2"/>
      <c r="F84" s="2"/>
      <c r="G84" s="2"/>
      <c r="H84" s="2"/>
      <c r="I84" s="2"/>
      <c r="J84" s="2"/>
      <c r="K84" s="2"/>
      <c r="L84" s="2"/>
      <c r="M84" s="2"/>
      <c r="N84" s="2"/>
      <c r="O84" s="3"/>
      <c r="P84" s="3"/>
      <c r="Q84" s="3"/>
      <c r="R84" s="3"/>
      <c r="S84" s="3"/>
      <c r="T84" s="3"/>
      <c r="U84" s="43"/>
      <c r="V84" s="43"/>
      <c r="W84" s="43"/>
      <c r="X84" s="43"/>
      <c r="Y84" s="43"/>
      <c r="Z84" s="28"/>
      <c r="AA84" s="28"/>
      <c r="AB84" s="28"/>
      <c r="AC84" s="28"/>
      <c r="AD84" s="28"/>
      <c r="AE84" s="28"/>
      <c r="AF84" s="28"/>
      <c r="AG84" s="28"/>
      <c r="AH84" s="28"/>
      <c r="AI84" s="28"/>
    </row>
    <row r="99" ht="29.5" customHeight="1" x14ac:dyDescent="0.35"/>
    <row r="111" ht="23.15" customHeight="1" x14ac:dyDescent="0.35"/>
    <row r="126" ht="14.5" customHeight="1" x14ac:dyDescent="0.35"/>
    <row r="138" ht="14.5" customHeight="1" x14ac:dyDescent="0.35"/>
  </sheetData>
  <mergeCells count="6">
    <mergeCell ref="N48:T49"/>
    <mergeCell ref="C79:D79"/>
    <mergeCell ref="C48:J49"/>
    <mergeCell ref="C76:D76"/>
    <mergeCell ref="C77:D77"/>
    <mergeCell ref="C78:D78"/>
  </mergeCells>
  <conditionalFormatting sqref="E76:X79">
    <cfRule type="colorScale" priority="2">
      <colorScale>
        <cfvo type="min"/>
        <cfvo type="max"/>
        <color rgb="FFFCFCFF"/>
        <color rgb="FFF36FA1"/>
      </colorScale>
    </cfRule>
  </conditionalFormatting>
  <pageMargins left="0.70866141732283472" right="0.70866141732283472" top="0.74803149606299213" bottom="0.74803149606299213" header="0.31496062992125984" footer="0.31496062992125984"/>
  <pageSetup scale="3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2A210245-343D-4640-8A8F-AF84CBB0F94D}">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B74:B79</xm:sqref>
        </x14:conditionalFormatting>
        <x14:conditionalFormatting xmlns:xm="http://schemas.microsoft.com/office/excel/2006/main">
          <x14:cfRule type="iconSet" priority="3" id="{0625E22A-56C2-495C-A814-60A953836A8B}">
            <x14:iconSet iconSet="3ArrowsGray" showValue="0" custom="1">
              <x14:cfvo type="percent">
                <xm:f>0</xm:f>
              </x14:cfvo>
              <x14:cfvo type="num">
                <xm:f>0</xm:f>
              </x14:cfvo>
              <x14:cfvo type="num">
                <xm:f>2</xm:f>
              </x14:cfvo>
              <x14:cfIcon iconSet="3ArrowsGray" iconId="0"/>
              <x14:cfIcon iconSet="3ArrowsGray" iconId="0"/>
              <x14:cfIcon iconSet="3ArrowsGray" iconId="1"/>
            </x14:iconSet>
          </x14:cfRule>
          <xm:sqref>C74:D75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a0b20c-aebf-48c8-b046-9030827dd5cd">
      <Terms xmlns="http://schemas.microsoft.com/office/infopath/2007/PartnerControls"/>
    </lcf76f155ced4ddcb4097134ff3c332f>
    <TaxCatchAll xmlns="d9b20b17-c081-4438-907a-bf68943de1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F80E0869AE6F47834C62031B984606" ma:contentTypeVersion="18" ma:contentTypeDescription="Create a new document." ma:contentTypeScope="" ma:versionID="8801a69db2a55b2ce129f15aa843b00d">
  <xsd:schema xmlns:xsd="http://www.w3.org/2001/XMLSchema" xmlns:xs="http://www.w3.org/2001/XMLSchema" xmlns:p="http://schemas.microsoft.com/office/2006/metadata/properties" xmlns:ns2="dea0b20c-aebf-48c8-b046-9030827dd5cd" xmlns:ns3="d9b20b17-c081-4438-907a-bf68943de19a" targetNamespace="http://schemas.microsoft.com/office/2006/metadata/properties" ma:root="true" ma:fieldsID="c28de16a71d1c666963c333bb4af5b9b" ns2:_="" ns3:_="">
    <xsd:import namespace="dea0b20c-aebf-48c8-b046-9030827dd5cd"/>
    <xsd:import namespace="d9b20b17-c081-4438-907a-bf68943de1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0b20c-aebf-48c8-b046-9030827dd5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7ced03-114a-423c-8459-81da610caf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b20b17-c081-4438-907a-bf68943de1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b0f98a-8582-496d-ab78-3f6949400293}" ma:internalName="TaxCatchAll" ma:showField="CatchAllData" ma:web="d9b20b17-c081-4438-907a-bf68943de1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AD2895-4630-4CFF-8C5C-8D81E57A963A}">
  <ds:schemaRefs>
    <ds:schemaRef ds:uri="http://schemas.microsoft.com/office/2006/metadata/properties"/>
    <ds:schemaRef ds:uri="http://schemas.microsoft.com/office/infopath/2007/PartnerControls"/>
    <ds:schemaRef ds:uri="dea0b20c-aebf-48c8-b046-9030827dd5cd"/>
    <ds:schemaRef ds:uri="d9b20b17-c081-4438-907a-bf68943de19a"/>
  </ds:schemaRefs>
</ds:datastoreItem>
</file>

<file path=customXml/itemProps2.xml><?xml version="1.0" encoding="utf-8"?>
<ds:datastoreItem xmlns:ds="http://schemas.openxmlformats.org/officeDocument/2006/customXml" ds:itemID="{8D2BD28A-F3FC-4108-A000-F3C086DDB4BA}">
  <ds:schemaRefs>
    <ds:schemaRef ds:uri="http://schemas.microsoft.com/sharepoint/v3/contenttype/forms"/>
  </ds:schemaRefs>
</ds:datastoreItem>
</file>

<file path=customXml/itemProps3.xml><?xml version="1.0" encoding="utf-8"?>
<ds:datastoreItem xmlns:ds="http://schemas.openxmlformats.org/officeDocument/2006/customXml" ds:itemID="{4D25F726-2DB0-4ABE-87B7-36089FB2E0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0b20c-aebf-48c8-b046-9030827dd5cd"/>
    <ds:schemaRef ds:uri="d9b20b17-c081-4438-907a-bf68943de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Contents</vt:lpstr>
      <vt:lpstr>ESR</vt:lpstr>
      <vt:lpstr>RED</vt:lpstr>
      <vt:lpstr>LULUCF</vt:lpstr>
      <vt:lpstr>ESR!Print_Area</vt:lpstr>
      <vt:lpstr>LULUCF!Print_Area</vt:lpstr>
      <vt:lpstr>RED!Print_Area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2025-05-29T09:22:44Z</dcterms:created>
  <dcterms:modified xsi:type="dcterms:W3CDTF">2025-06-18T11:07:31Z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0x010100C0F80E0869AE6F47834C62031B984606</vt:lpwstr>
  </property>
  <property fmtid="{D5CDD505-2E9C-101B-9397-08002B2CF9AE}" pid="3" name="MediaServiceImageTags">
    <vt:lpwstr/>
  </property>
</Properties>
</file>